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maria.riosa\OneDrive - Secretaría de Finanzas y Administración del Gobierno de Michoacán\Documentos\Ejercicio 2023\1. Informes\Tercer trimestre\LDF\"/>
    </mc:Choice>
  </mc:AlternateContent>
  <bookViews>
    <workbookView xWindow="-120" yWindow="-120" windowWidth="29040" windowHeight="15720" firstSheet="3" activeTab="3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6" l="1"/>
  <c r="G80" i="6" s="1"/>
  <c r="C18" i="6"/>
  <c r="G10" i="6"/>
  <c r="C10" i="6"/>
  <c r="H69" i="6"/>
  <c r="H64" i="6"/>
  <c r="H80" i="6" s="1"/>
  <c r="H58" i="6"/>
  <c r="H43" i="6"/>
  <c r="H39" i="6"/>
  <c r="H32" i="6"/>
  <c r="H24" i="6"/>
  <c r="H20" i="6"/>
  <c r="H10" i="6"/>
  <c r="H48" i="6" s="1"/>
  <c r="H60" i="6" s="1"/>
  <c r="H82" i="6" s="1"/>
  <c r="D61" i="6"/>
  <c r="D42" i="6"/>
  <c r="D39" i="6"/>
  <c r="D32" i="6"/>
  <c r="D26" i="6"/>
  <c r="D18" i="6"/>
  <c r="D10" i="6"/>
  <c r="D48" i="6" s="1"/>
  <c r="D63" i="6" s="1"/>
  <c r="G69" i="6"/>
  <c r="G58" i="6"/>
  <c r="G43" i="6"/>
  <c r="G39" i="6"/>
  <c r="G32" i="6"/>
  <c r="G24" i="6"/>
  <c r="G20" i="6"/>
  <c r="C61" i="6"/>
  <c r="C42" i="6"/>
  <c r="C39" i="6"/>
  <c r="C32" i="6"/>
  <c r="C26" i="6"/>
  <c r="M9" i="6"/>
  <c r="M8" i="6"/>
  <c r="G48" i="6" l="1"/>
  <c r="G60" i="6" s="1"/>
  <c r="C48" i="6"/>
  <c r="M10" i="6"/>
  <c r="N10" i="6" s="1"/>
  <c r="G82" i="6" l="1"/>
  <c r="C63" i="6"/>
  <c r="G85" i="6" s="1"/>
  <c r="T6" i="6"/>
  <c r="T8" i="6"/>
  <c r="T9" i="6"/>
  <c r="T13" i="6"/>
  <c r="T12" i="6"/>
  <c r="M13" i="6" l="1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<sst xmlns="http://schemas.openxmlformats.org/spreadsheetml/2006/main" count="456" uniqueCount="277">
  <si>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</si>
  <si>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</si>
  <si>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</si>
  <si>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</si>
  <si>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</si>
  <si>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</si>
  <si>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</si>
  <si>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</si>
  <si>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</si>
  <si>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</si>
  <si>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</si>
  <si>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</si>
  <si>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</si>
  <si>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</si>
  <si>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</si>
  <si>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</si>
  <si>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</si>
  <si>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</si>
  <si>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</si>
  <si>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</si>
  <si>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</si>
  <si>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</si>
  <si>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</si>
  <si>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</si>
  <si>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</si>
  <si>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</si>
  <si>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</si>
  <si>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</si>
  <si>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</si>
  <si>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</si>
  <si>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</si>
  <si>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</si>
  <si>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</si>
  <si>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</si>
  <si>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</si>
  <si>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</si>
  <si>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</si>
  <si>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</si>
  <si>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</si>
  <si>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</si>
  <si>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</si>
  <si>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</si>
  <si>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</si>
  <si>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</si>
  <si>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</si>
  <si>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</si>
  <si>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</si>
  <si>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</si>
  <si>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</si>
  <si>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</si>
  <si>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</si>
  <si>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</si>
  <si>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</si>
  <si>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</si>
  <si>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</si>
  <si>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</si>
  <si>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</si>
  <si>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</si>
  <si>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</si>
  <si>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</si>
  <si>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</si>
  <si>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</si>
  <si>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</si>
  <si>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</si>
  <si>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</si>
  <si>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</si>
  <si>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</si>
  <si>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</si>
  <si>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</si>
  <si>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</si>
  <si>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</si>
  <si>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</si>
  <si>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</si>
  <si>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</si>
  <si>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</si>
  <si>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</si>
  <si>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</si>
  <si>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</si>
  <si>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</si>
  <si>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</si>
  <si>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</si>
  <si>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</si>
  <si>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</si>
  <si>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</si>
  <si>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</si>
  <si>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</si>
  <si>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</si>
  <si>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</si>
  <si>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</si>
  <si>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</si>
  <si>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</si>
  <si>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</si>
  <si>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</si>
  <si>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</si>
  <si>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</si>
  <si>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</si>
  <si>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</si>
  <si>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</si>
  <si>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</si>
  <si>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</si>
  <si>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</si>
  <si>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</si>
  <si>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</si>
  <si>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</si>
  <si>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</si>
  <si>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</si>
  <si>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</si>
  <si>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</si>
  <si>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</si>
  <si>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</si>
  <si>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</si>
  <si>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</si>
  <si>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</si>
  <si>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</si>
  <si>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</si>
  <si>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</si>
  <si>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</si>
  <si>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</si>
  <si>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</si>
  <si>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</si>
  <si>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</si>
  <si>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</si>
  <si>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</si>
  <si>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</si>
  <si>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</si>
  <si>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</si>
  <si>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</si>
  <si>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</si>
  <si>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</si>
  <si>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</si>
  <si>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</si>
  <si>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</si>
  <si>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</si>
  <si>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</si>
  <si>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</si>
  <si>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</si>
  <si>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</si>
  <si>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</si>
  <si>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</si>
  <si>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</si>
  <si>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</si>
  <si>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</si>
  <si>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</si>
  <si>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</si>
  <si>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</si>
  <si>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</si>
  <si>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</si>
  <si>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</si>
  <si>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</si>
  <si>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</si>
  <si>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</si>
  <si>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</si>
  <si>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</si>
  <si>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</si>
  <si>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</si>
  <si>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</si>
  <si>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</si>
  <si>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</si>
  <si>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</si>
  <si>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</si>
  <si>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</si>
  <si>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</si>
  <si>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</si>
  <si>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</si>
  <si>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</si>
  <si>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</si>
  <si>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</si>
  <si>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</si>
  <si>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</si>
  <si>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</si>
  <si>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</si>
  <si>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</si>
  <si>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</si>
  <si>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</si>
  <si>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</si>
  <si>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</si>
  <si>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</si>
  <si>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</si>
  <si>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</si>
  <si>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</si>
  <si>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</si>
  <si>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</si>
  <si>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</si>
  <si>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</si>
  <si>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</si>
  <si>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</si>
  <si>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</si>
  <si>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</si>
  <si>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</si>
  <si>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</si>
  <si>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</si>
  <si>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</si>
  <si>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</si>
  <si>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</si>
  <si>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</si>
  <si>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</si>
  <si>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</si>
  <si>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</si>
  <si>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</si>
  <si>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</si>
  <si>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</si>
  <si>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</si>
  <si>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</si>
  <si>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</si>
  <si>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</si>
  <si>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</si>
  <si>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</si>
  <si>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</si>
  <si>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</si>
  <si>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</si>
  <si>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</si>
  <si>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</si>
  <si>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</si>
  <si>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</si>
  <si>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</si>
  <si>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</si>
  <si>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</si>
  <si>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</si>
  <si>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</si>
  <si>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</si>
  <si>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</si>
  <si>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</si>
  <si>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</si>
  <si>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</si>
  <si>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</si>
  <si>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</si>
  <si>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</si>
  <si>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</si>
  <si>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</si>
  <si>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</si>
  <si>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</si>
  <si>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</si>
  <si>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</si>
  <si>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</si>
  <si>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</si>
  <si>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</si>
  <si>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</si>
  <si>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</si>
  <si>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</si>
  <si>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</si>
  <si>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</si>
  <si>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</si>
  <si>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</si>
  <si>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</si>
  <si>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</si>
  <si>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</si>
  <si>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</si>
  <si>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</si>
  <si>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</si>
  <si>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</si>
  <si>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</si>
  <si>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</si>
  <si>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</si>
  <si>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</si>
  <si>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</si>
  <si>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</si>
  <si>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</si>
  <si>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</si>
  <si>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</si>
  <si>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</si>
  <si>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</si>
  <si>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</si>
  <si>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</si>
  <si>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</si>
  <si>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</si>
  <si>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</si>
  <si>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</si>
  <si>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</si>
  <si>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</si>
  <si>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</si>
  <si>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</si>
  <si>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</si>
  <si>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25</t>
  </si>
  <si>
    <t>An</t>
  </si>
  <si>
    <t>Diciembre. 2022</t>
  </si>
  <si>
    <t>Al 30 de septiembre de 2023 y 31 de diciembre de 2022</t>
  </si>
  <si>
    <t>Septiembre.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</si>
</sst>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-\ #,##0.00"/>
    <numFmt numFmtId="165" formatCode="#,##0.00\ &quot;MXN&quot;;\-\ #,##0.00\ &quot;MXN&quot;"/>
    <numFmt numFmtId="166" formatCode="#,##0.00\ &quot;MXN&quot;"/>
    <numFmt numFmtId="167" formatCode="#,##0;\-\ #,##0"/>
  </numFmts>
  <fonts count="6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59">
    <xf numFmtId="0" fontId="0" fillId="2" borderId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1" fillId="20" borderId="0" applyNumberFormat="0" applyBorder="0" applyAlignment="0" applyProtection="0"/>
    <xf numFmtId="0" fontId="22" fillId="23" borderId="1" applyNumberFormat="0" applyAlignment="0" applyProtection="0"/>
    <xf numFmtId="0" fontId="23" fillId="15" borderId="2" applyNumberFormat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13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21" borderId="1" applyNumberFormat="0" applyAlignment="0" applyProtection="0"/>
    <xf numFmtId="0" fontId="30" fillId="0" borderId="6" applyNumberFormat="0" applyFill="0" applyAlignment="0" applyProtection="0"/>
    <xf numFmtId="0" fontId="31" fillId="21" borderId="0" applyNumberFormat="0" applyBorder="0" applyAlignment="0" applyProtection="0"/>
    <xf numFmtId="0" fontId="9" fillId="20" borderId="1" applyNumberFormat="0" applyFont="0" applyAlignment="0" applyProtection="0"/>
    <xf numFmtId="0" fontId="32" fillId="23" borderId="7" applyNumberFormat="0" applyAlignment="0" applyProtection="0"/>
    <xf numFmtId="4" fontId="11" fillId="27" borderId="1" applyNumberFormat="0" applyProtection="0">
      <alignment vertical="center"/>
    </xf>
    <xf numFmtId="4" fontId="35" fillId="28" borderId="1" applyNumberFormat="0" applyProtection="0">
      <alignment vertical="center"/>
    </xf>
    <xf numFmtId="4" fontId="11" fillId="28" borderId="1" applyNumberFormat="0" applyProtection="0">
      <alignment horizontal="left" vertical="center" indent="1"/>
    </xf>
    <xf numFmtId="0" fontId="16" fillId="27" borderId="8" applyNumberFormat="0" applyProtection="0">
      <alignment horizontal="left" vertical="top" indent="1"/>
    </xf>
    <xf numFmtId="4" fontId="11" fillId="29" borderId="1" applyNumberFormat="0" applyProtection="0">
      <alignment horizontal="left" vertical="center" indent="1"/>
    </xf>
    <xf numFmtId="4" fontId="11" fillId="30" borderId="1" applyNumberFormat="0" applyProtection="0">
      <alignment horizontal="right" vertical="center"/>
    </xf>
    <xf numFmtId="4" fontId="11" fillId="31" borderId="1" applyNumberFormat="0" applyProtection="0">
      <alignment horizontal="right" vertical="center"/>
    </xf>
    <xf numFmtId="4" fontId="11" fillId="32" borderId="9" applyNumberFormat="0" applyProtection="0">
      <alignment horizontal="right" vertical="center"/>
    </xf>
    <xf numFmtId="4" fontId="11" fillId="33" borderId="1" applyNumberFormat="0" applyProtection="0">
      <alignment horizontal="right" vertical="center"/>
    </xf>
    <xf numFmtId="4" fontId="11" fillId="34" borderId="1" applyNumberFormat="0" applyProtection="0">
      <alignment horizontal="right" vertical="center"/>
    </xf>
    <xf numFmtId="4" fontId="11" fillId="35" borderId="1" applyNumberFormat="0" applyProtection="0">
      <alignment horizontal="right" vertical="center"/>
    </xf>
    <xf numFmtId="4" fontId="11" fillId="36" borderId="1" applyNumberFormat="0" applyProtection="0">
      <alignment horizontal="right" vertical="center"/>
    </xf>
    <xf numFmtId="4" fontId="11" fillId="37" borderId="1" applyNumberFormat="0" applyProtection="0">
      <alignment horizontal="right" vertical="center"/>
    </xf>
    <xf numFmtId="4" fontId="11" fillId="38" borderId="1" applyNumberFormat="0" applyProtection="0">
      <alignment horizontal="right" vertical="center"/>
    </xf>
    <xf numFmtId="4" fontId="11" fillId="39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1" fillId="41" borderId="1" applyNumberFormat="0" applyProtection="0">
      <alignment horizontal="right" vertical="center"/>
    </xf>
    <xf numFmtId="4" fontId="11" fillId="42" borderId="9" applyNumberFormat="0" applyProtection="0">
      <alignment horizontal="left" vertical="center" indent="1"/>
    </xf>
    <xf numFmtId="4" fontId="11" fillId="41" borderId="9" applyNumberFormat="0" applyProtection="0">
      <alignment horizontal="left" vertical="center" indent="1"/>
    </xf>
    <xf numFmtId="0" fontId="11" fillId="43" borderId="1" applyNumberFormat="0" applyProtection="0">
      <alignment horizontal="left" vertical="center" indent="1"/>
    </xf>
    <xf numFmtId="0" fontId="9" fillId="40" borderId="8" applyNumberFormat="0" applyProtection="0">
      <alignment horizontal="left" vertical="top" indent="1"/>
    </xf>
    <xf numFmtId="0" fontId="11" fillId="44" borderId="1" applyNumberFormat="0" applyProtection="0">
      <alignment horizontal="left" vertical="center" indent="1"/>
    </xf>
    <xf numFmtId="0" fontId="9" fillId="41" borderId="8" applyNumberFormat="0" applyProtection="0">
      <alignment horizontal="left" vertical="top" indent="1"/>
    </xf>
    <xf numFmtId="0" fontId="11" fillId="45" borderId="1" applyNumberFormat="0" applyProtection="0">
      <alignment horizontal="left" vertical="center" indent="1"/>
    </xf>
    <xf numFmtId="0" fontId="9" fillId="45" borderId="8" applyNumberFormat="0" applyProtection="0">
      <alignment horizontal="left" vertical="top" indent="1"/>
    </xf>
    <xf numFmtId="0" fontId="11" fillId="42" borderId="1" applyNumberFormat="0" applyProtection="0">
      <alignment horizontal="left" vertical="center" indent="1"/>
    </xf>
    <xf numFmtId="0" fontId="9" fillId="42" borderId="8" applyNumberFormat="0" applyProtection="0">
      <alignment horizontal="left" vertical="top" indent="1"/>
    </xf>
    <xf numFmtId="0" fontId="9" fillId="46" borderId="10" applyNumberFormat="0">
      <protection locked="0"/>
    </xf>
    <xf numFmtId="0" fontId="12" fillId="40" borderId="11" applyBorder="0"/>
    <xf numFmtId="4" fontId="13" fillId="47" borderId="8" applyNumberFormat="0" applyProtection="0">
      <alignment vertical="center"/>
    </xf>
    <xf numFmtId="4" fontId="35" fillId="48" borderId="12" applyNumberFormat="0" applyProtection="0">
      <alignment vertical="center"/>
    </xf>
    <xf numFmtId="4" fontId="13" fillId="43" borderId="8" applyNumberFormat="0" applyProtection="0">
      <alignment horizontal="left" vertical="center" indent="1"/>
    </xf>
    <xf numFmtId="0" fontId="13" fillId="47" borderId="8" applyNumberFormat="0" applyProtection="0">
      <alignment horizontal="left" vertical="top" indent="1"/>
    </xf>
    <xf numFmtId="4" fontId="11" fillId="0" borderId="1" applyNumberFormat="0" applyProtection="0">
      <alignment horizontal="right" vertical="center"/>
    </xf>
    <xf numFmtId="4" fontId="35" fillId="49" borderId="1" applyNumberFormat="0" applyProtection="0">
      <alignment horizontal="right" vertical="center"/>
    </xf>
    <xf numFmtId="4" fontId="11" fillId="29" borderId="1" applyNumberFormat="0" applyProtection="0">
      <alignment horizontal="left" vertical="center" indent="1"/>
    </xf>
    <xf numFmtId="0" fontId="13" fillId="41" borderId="8" applyNumberFormat="0" applyProtection="0">
      <alignment horizontal="left" vertical="top" indent="1"/>
    </xf>
    <xf numFmtId="4" fontId="17" fillId="50" borderId="9" applyNumberFormat="0" applyProtection="0">
      <alignment horizontal="left" vertical="center" indent="1"/>
    </xf>
    <xf numFmtId="0" fontId="11" fillId="51" borderId="12"/>
    <xf numFmtId="4" fontId="18" fillId="46" borderId="1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8" fillId="0" borderId="0"/>
    <xf numFmtId="0" fontId="54" fillId="0" borderId="0" applyNumberFormat="0" applyFill="0" applyBorder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30" fillId="56" borderId="0" applyNumberFormat="0" applyBorder="0" applyAlignment="0" applyProtection="0"/>
    <xf numFmtId="0" fontId="43" fillId="10" borderId="0" applyNumberFormat="0" applyBorder="0" applyAlignment="0" applyProtection="0"/>
    <xf numFmtId="0" fontId="44" fillId="21" borderId="0" applyNumberFormat="0" applyBorder="0" applyAlignment="0" applyProtection="0"/>
    <xf numFmtId="0" fontId="29" fillId="21" borderId="30" applyNumberFormat="0" applyAlignment="0" applyProtection="0"/>
    <xf numFmtId="0" fontId="32" fillId="57" borderId="7" applyNumberFormat="0" applyAlignment="0" applyProtection="0"/>
    <xf numFmtId="0" fontId="41" fillId="57" borderId="30" applyNumberFormat="0" applyAlignment="0" applyProtection="0"/>
    <xf numFmtId="0" fontId="42" fillId="0" borderId="31" applyNumberFormat="0" applyFill="0" applyAlignment="0" applyProtection="0"/>
    <xf numFmtId="0" fontId="23" fillId="16" borderId="2" applyNumberFormat="0" applyAlignment="0" applyProtection="0"/>
    <xf numFmtId="0" fontId="52" fillId="0" borderId="0" applyNumberFormat="0" applyFill="0" applyBorder="0" applyAlignment="0" applyProtection="0"/>
    <xf numFmtId="0" fontId="15" fillId="20" borderId="32" applyNumberFormat="0" applyFont="0" applyAlignment="0" applyProtection="0"/>
    <xf numFmtId="0" fontId="53" fillId="0" borderId="0" applyNumberFormat="0" applyFill="0" applyBorder="0" applyAlignment="0" applyProtection="0"/>
    <xf numFmtId="4" fontId="45" fillId="27" borderId="8" applyNumberFormat="0" applyProtection="0">
      <alignment vertical="center"/>
    </xf>
    <xf numFmtId="4" fontId="46" fillId="27" borderId="8" applyNumberFormat="0" applyProtection="0">
      <alignment vertical="center"/>
    </xf>
    <xf numFmtId="4" fontId="45" fillId="27" borderId="8" applyNumberFormat="0" applyProtection="0">
      <alignment horizontal="left" vertical="center" indent="1"/>
    </xf>
    <xf numFmtId="0" fontId="45" fillId="27" borderId="8" applyNumberFormat="0" applyProtection="0">
      <alignment horizontal="left" vertical="top" indent="1"/>
    </xf>
    <xf numFmtId="4" fontId="45" fillId="41" borderId="0" applyNumberFormat="0" applyProtection="0">
      <alignment horizontal="left" vertical="center" indent="1"/>
    </xf>
    <xf numFmtId="4" fontId="47" fillId="30" borderId="8" applyNumberFormat="0" applyProtection="0">
      <alignment horizontal="right" vertical="center"/>
    </xf>
    <xf numFmtId="4" fontId="47" fillId="58" borderId="8" applyNumberFormat="0" applyProtection="0">
      <alignment horizontal="right" vertical="center"/>
    </xf>
    <xf numFmtId="4" fontId="47" fillId="32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4" fontId="47" fillId="34" borderId="8" applyNumberFormat="0" applyProtection="0">
      <alignment horizontal="right" vertical="center"/>
    </xf>
    <xf numFmtId="4" fontId="47" fillId="35" borderId="8" applyNumberFormat="0" applyProtection="0">
      <alignment horizontal="right" vertical="center"/>
    </xf>
    <xf numFmtId="4" fontId="47" fillId="36" borderId="8" applyNumberFormat="0" applyProtection="0">
      <alignment horizontal="right" vertical="center"/>
    </xf>
    <xf numFmtId="4" fontId="47" fillId="37" borderId="8" applyNumberFormat="0" applyProtection="0">
      <alignment horizontal="right" vertical="center"/>
    </xf>
    <xf numFmtId="4" fontId="47" fillId="38" borderId="8" applyNumberFormat="0" applyProtection="0">
      <alignment horizontal="right" vertical="center"/>
    </xf>
    <xf numFmtId="4" fontId="45" fillId="39" borderId="33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4" fontId="47" fillId="41" borderId="8" applyNumberFormat="0" applyProtection="0">
      <alignment horizontal="right" vertical="center"/>
    </xf>
    <xf numFmtId="4" fontId="47" fillId="42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0" fontId="15" fillId="40" borderId="8" applyNumberFormat="0" applyProtection="0">
      <alignment horizontal="left" vertical="center" indent="1"/>
    </xf>
    <xf numFmtId="0" fontId="15" fillId="40" borderId="8" applyNumberFormat="0" applyProtection="0">
      <alignment horizontal="left" vertical="top" indent="1"/>
    </xf>
    <xf numFmtId="0" fontId="15" fillId="41" borderId="8" applyNumberFormat="0" applyProtection="0">
      <alignment horizontal="left" vertical="center" indent="1"/>
    </xf>
    <xf numFmtId="0" fontId="15" fillId="41" borderId="8" applyNumberFormat="0" applyProtection="0">
      <alignment horizontal="left" vertical="top" indent="1"/>
    </xf>
    <xf numFmtId="0" fontId="15" fillId="45" borderId="8" applyNumberFormat="0" applyProtection="0">
      <alignment horizontal="left" vertical="center" indent="1"/>
    </xf>
    <xf numFmtId="0" fontId="15" fillId="45" borderId="8" applyNumberFormat="0" applyProtection="0">
      <alignment horizontal="left" vertical="top" indent="1"/>
    </xf>
    <xf numFmtId="0" fontId="15" fillId="42" borderId="8" applyNumberFormat="0" applyProtection="0">
      <alignment horizontal="left" vertical="center" indent="1"/>
    </xf>
    <xf numFmtId="0" fontId="15" fillId="42" borderId="8" applyNumberFormat="0" applyProtection="0">
      <alignment horizontal="left" vertical="top" indent="1"/>
    </xf>
    <xf numFmtId="0" fontId="15" fillId="46" borderId="12" applyNumberFormat="0">
      <protection locked="0"/>
    </xf>
    <xf numFmtId="4" fontId="47" fillId="47" borderId="8" applyNumberFormat="0" applyProtection="0">
      <alignment vertical="center"/>
    </xf>
    <xf numFmtId="4" fontId="49" fillId="47" borderId="8" applyNumberFormat="0" applyProtection="0">
      <alignment vertical="center"/>
    </xf>
    <xf numFmtId="4" fontId="47" fillId="47" borderId="8" applyNumberFormat="0" applyProtection="0">
      <alignment horizontal="left" vertical="center" indent="1"/>
    </xf>
    <xf numFmtId="0" fontId="47" fillId="47" borderId="8" applyNumberFormat="0" applyProtection="0">
      <alignment horizontal="left" vertical="top" indent="1"/>
    </xf>
    <xf numFmtId="4" fontId="47" fillId="42" borderId="8" applyNumberFormat="0" applyProtection="0">
      <alignment horizontal="right" vertical="center"/>
    </xf>
    <xf numFmtId="4" fontId="49" fillId="42" borderId="8" applyNumberFormat="0" applyProtection="0">
      <alignment horizontal="right" vertical="center"/>
    </xf>
    <xf numFmtId="4" fontId="47" fillId="41" borderId="8" applyNumberFormat="0" applyProtection="0">
      <alignment horizontal="left" vertical="center" indent="1"/>
    </xf>
    <xf numFmtId="0" fontId="47" fillId="41" borderId="8" applyNumberFormat="0" applyProtection="0">
      <alignment horizontal="left" vertical="top" indent="1"/>
    </xf>
    <xf numFmtId="4" fontId="50" fillId="50" borderId="0" applyNumberFormat="0" applyProtection="0">
      <alignment horizontal="left" vertical="center" indent="1"/>
    </xf>
    <xf numFmtId="4" fontId="51" fillId="42" borderId="8" applyNumberFormat="0" applyProtection="0">
      <alignment horizontal="right" vertical="center"/>
    </xf>
    <xf numFmtId="0" fontId="7" fillId="0" borderId="0"/>
    <xf numFmtId="43" fontId="61" fillId="0" borderId="0" applyFont="0" applyFill="0" applyBorder="0" applyAlignment="0" applyProtection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6" fillId="0" borderId="0"/>
    <xf numFmtId="0" fontId="6" fillId="0" borderId="0"/>
    <xf numFmtId="0" fontId="5" fillId="0" borderId="0"/>
    <xf numFmtId="0" fontId="6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9" fillId="2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2" borderId="0" xfId="0"/>
    <xf numFmtId="0" fontId="9" fillId="2" borderId="0" xfId="0" applyFont="1"/>
    <xf numFmtId="0" fontId="14" fillId="2" borderId="0" xfId="0" applyFont="1"/>
    <xf numFmtId="0" fontId="12" fillId="52" borderId="14" xfId="70" applyFill="1" applyBorder="1"/>
    <xf numFmtId="0" fontId="12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10" fillId="52" borderId="11" xfId="70" applyFont="1" applyFill="1" applyBorder="1"/>
    <xf numFmtId="0" fontId="0" fillId="49" borderId="18" xfId="0" applyFill="1" applyBorder="1"/>
    <xf numFmtId="0" fontId="0" fillId="49" borderId="14" xfId="0" applyFill="1" applyBorder="1"/>
    <xf numFmtId="0" fontId="0" fillId="49" borderId="0" xfId="0" applyFill="1"/>
    <xf numFmtId="0" fontId="0" fillId="49" borderId="22" xfId="0" applyFill="1" applyBorder="1"/>
    <xf numFmtId="0" fontId="12" fillId="53" borderId="16" xfId="0" applyFont="1" applyFill="1" applyBorder="1" applyAlignment="1">
      <alignment horizontal="right" vertical="center"/>
    </xf>
    <xf numFmtId="0" fontId="10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/>
    <xf numFmtId="0" fontId="11" fillId="29" borderId="1" xfId="45" quotePrefix="1" applyNumberFormat="1">
      <alignment horizontal="left" vertical="center" indent="1"/>
    </xf>
    <xf numFmtId="0" fontId="11" fillId="29" borderId="1" xfId="77" quotePrefix="1" applyNumberFormat="1">
      <alignment horizontal="left" vertical="center" indent="1"/>
    </xf>
    <xf numFmtId="3" fontId="11" fillId="0" borderId="1" xfId="75" applyNumberFormat="1">
      <alignment horizontal="right" vertical="center"/>
    </xf>
    <xf numFmtId="164" fontId="11" fillId="0" borderId="1" xfId="75" applyNumberFormat="1">
      <alignment horizontal="right" vertical="center"/>
    </xf>
    <xf numFmtId="165" fontId="11" fillId="0" borderId="1" xfId="75" applyNumberFormat="1">
      <alignment horizontal="right" vertical="center"/>
    </xf>
    <xf numFmtId="166" fontId="11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19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167" fontId="11" fillId="0" borderId="1" xfId="75" applyNumberFormat="1">
      <alignment horizontal="right" vertical="center"/>
    </xf>
    <xf numFmtId="0" fontId="11" fillId="43" borderId="1" xfId="61" quotePrefix="1" applyAlignment="1">
      <alignment horizontal="left" vertical="center" indent="2"/>
    </xf>
    <xf numFmtId="0" fontId="0" fillId="0" borderId="0" xfId="0" applyFill="1"/>
    <xf numFmtId="0" fontId="15" fillId="0" borderId="0" xfId="85"/>
    <xf numFmtId="0" fontId="36" fillId="0" borderId="0" xfId="85" quotePrefix="1" applyFont="1"/>
    <xf numFmtId="4" fontId="36" fillId="0" borderId="0" xfId="85" applyNumberFormat="1" applyFont="1"/>
    <xf numFmtId="0" fontId="36" fillId="0" borderId="0" xfId="85" applyFont="1"/>
    <xf numFmtId="0" fontId="38" fillId="0" borderId="27" xfId="86" applyFont="1" applyBorder="1" applyAlignment="1">
      <alignment horizontal="justify" vertical="center" wrapText="1"/>
    </xf>
    <xf numFmtId="0" fontId="37" fillId="0" borderId="28" xfId="86" applyFont="1" applyBorder="1" applyAlignment="1">
      <alignment horizontal="left" vertical="center" wrapText="1"/>
    </xf>
    <xf numFmtId="0" fontId="37" fillId="0" borderId="29" xfId="86" applyFont="1" applyBorder="1" applyAlignment="1">
      <alignment horizontal="justify" vertical="center" wrapText="1"/>
    </xf>
    <xf numFmtId="0" fontId="39" fillId="0" borderId="29" xfId="86" applyFont="1" applyBorder="1" applyAlignment="1">
      <alignment horizontal="justify" vertical="center" wrapText="1"/>
    </xf>
    <xf numFmtId="0" fontId="38" fillId="0" borderId="27" xfId="86" applyFont="1" applyBorder="1" applyAlignment="1">
      <alignment horizontal="justify" vertical="center"/>
    </xf>
    <xf numFmtId="0" fontId="56" fillId="0" borderId="0" xfId="0" applyFont="1" applyFill="1"/>
    <xf numFmtId="0" fontId="55" fillId="0" borderId="0" xfId="85" quotePrefix="1" applyFont="1"/>
    <xf numFmtId="4" fontId="55" fillId="0" borderId="0" xfId="85" quotePrefix="1" applyNumberFormat="1" applyFont="1"/>
    <xf numFmtId="0" fontId="57" fillId="0" borderId="0" xfId="0" applyFont="1" applyFill="1"/>
    <xf numFmtId="0" fontId="58" fillId="0" borderId="27" xfId="86" applyFont="1" applyBorder="1" applyAlignment="1">
      <alignment horizontal="justify" vertical="center" wrapText="1"/>
    </xf>
    <xf numFmtId="0" fontId="58" fillId="0" borderId="27" xfId="86" applyFont="1" applyBorder="1" applyAlignment="1">
      <alignment horizontal="left" vertical="center" wrapText="1"/>
    </xf>
    <xf numFmtId="14" fontId="36" fillId="0" borderId="0" xfId="85" applyNumberFormat="1" applyFont="1"/>
    <xf numFmtId="1" fontId="36" fillId="0" borderId="0" xfId="85" applyNumberFormat="1" applyFont="1"/>
    <xf numFmtId="2" fontId="36" fillId="0" borderId="0" xfId="85" applyNumberFormat="1" applyFont="1"/>
    <xf numFmtId="14" fontId="57" fillId="0" borderId="0" xfId="0" applyNumberFormat="1" applyFont="1" applyFill="1"/>
    <xf numFmtId="4" fontId="0" fillId="0" borderId="0" xfId="0" applyNumberFormat="1" applyFill="1"/>
    <xf numFmtId="43" fontId="0" fillId="0" borderId="0" xfId="141" applyFont="1" applyFill="1"/>
    <xf numFmtId="0" fontId="58" fillId="0" borderId="36" xfId="86" applyFont="1" applyBorder="1" applyAlignment="1">
      <alignment horizontal="center" vertical="center" wrapText="1"/>
    </xf>
    <xf numFmtId="0" fontId="58" fillId="0" borderId="37" xfId="86" applyFont="1" applyBorder="1" applyAlignment="1">
      <alignment horizontal="left" vertical="center" wrapText="1"/>
    </xf>
    <xf numFmtId="0" fontId="58" fillId="0" borderId="39" xfId="86" applyFont="1" applyBorder="1" applyAlignment="1">
      <alignment horizontal="justify" vertical="center" wrapText="1"/>
    </xf>
    <xf numFmtId="0" fontId="38" fillId="0" borderId="39" xfId="86" applyFont="1" applyBorder="1" applyAlignment="1">
      <alignment horizontal="justify" vertical="center" wrapText="1"/>
    </xf>
    <xf numFmtId="0" fontId="15" fillId="0" borderId="38" xfId="85" applyBorder="1"/>
    <xf numFmtId="0" fontId="58" fillId="0" borderId="45" xfId="86" applyFont="1" applyBorder="1" applyAlignment="1">
      <alignment horizontal="left" vertical="center" wrapText="1"/>
    </xf>
    <xf numFmtId="0" fontId="37" fillId="0" borderId="46" xfId="86" applyFont="1" applyBorder="1" applyAlignment="1">
      <alignment horizontal="justify" vertical="center" wrapText="1"/>
    </xf>
    <xf numFmtId="0" fontId="39" fillId="0" borderId="46" xfId="86" applyFont="1" applyBorder="1" applyAlignment="1">
      <alignment horizontal="justify" vertical="center" wrapText="1"/>
    </xf>
    <xf numFmtId="3" fontId="37" fillId="0" borderId="46" xfId="86" applyNumberFormat="1" applyFont="1" applyBorder="1" applyAlignment="1">
      <alignment horizontal="justify" vertical="center" wrapText="1"/>
    </xf>
    <xf numFmtId="3" fontId="58" fillId="0" borderId="47" xfId="168" applyNumberFormat="1" applyFont="1" applyBorder="1" applyAlignment="1">
      <alignment horizontal="center" vertical="center" wrapText="1"/>
    </xf>
    <xf numFmtId="3" fontId="55" fillId="55" borderId="0" xfId="85" applyNumberFormat="1" applyFont="1" applyFill="1"/>
    <xf numFmtId="3" fontId="15" fillId="0" borderId="38" xfId="85" applyNumberFormat="1" applyBorder="1"/>
    <xf numFmtId="3" fontId="10" fillId="0" borderId="39" xfId="85" applyNumberFormat="1" applyFont="1" applyBorder="1"/>
    <xf numFmtId="3" fontId="36" fillId="55" borderId="0" xfId="85" applyNumberFormat="1" applyFont="1" applyFill="1"/>
    <xf numFmtId="3" fontId="38" fillId="0" borderId="39" xfId="86" applyNumberFormat="1" applyFont="1" applyBorder="1" applyAlignment="1">
      <alignment horizontal="justify" vertical="center" wrapText="1"/>
    </xf>
    <xf numFmtId="3" fontId="55" fillId="0" borderId="0" xfId="85" quotePrefix="1" applyNumberFormat="1" applyFont="1"/>
    <xf numFmtId="3" fontId="15" fillId="0" borderId="39" xfId="85" applyNumberFormat="1" applyBorder="1"/>
    <xf numFmtId="3" fontId="36" fillId="0" borderId="0" xfId="85" quotePrefix="1" applyNumberFormat="1" applyFont="1"/>
    <xf numFmtId="3" fontId="0" fillId="0" borderId="0" xfId="0" applyNumberFormat="1" applyFill="1"/>
    <xf numFmtId="3" fontId="15" fillId="0" borderId="39" xfId="0" applyNumberFormat="1" applyFont="1" applyFill="1" applyBorder="1"/>
    <xf numFmtId="0" fontId="58" fillId="0" borderId="0" xfId="86" applyFont="1" applyAlignment="1">
      <alignment horizontal="justify" vertical="center" wrapText="1"/>
    </xf>
    <xf numFmtId="0" fontId="38" fillId="0" borderId="0" xfId="86" applyFont="1" applyAlignment="1">
      <alignment horizontal="justify" vertical="center" wrapText="1"/>
    </xf>
    <xf numFmtId="4" fontId="10" fillId="0" borderId="0" xfId="85" applyNumberFormat="1" applyFont="1"/>
    <xf numFmtId="4" fontId="15" fillId="0" borderId="0" xfId="85" applyNumberFormat="1"/>
    <xf numFmtId="0" fontId="38" fillId="0" borderId="0" xfId="86" applyFont="1" applyAlignment="1">
      <alignment horizontal="justify" vertical="center"/>
    </xf>
    <xf numFmtId="0" fontId="58" fillId="0" borderId="0" xfId="86" applyFont="1" applyAlignment="1">
      <alignment horizontal="justify" vertical="top" wrapText="1"/>
    </xf>
    <xf numFmtId="3" fontId="58" fillId="0" borderId="12" xfId="168" applyNumberFormat="1" applyFont="1" applyBorder="1" applyAlignment="1">
      <alignment horizontal="center" vertical="center" wrapText="1"/>
    </xf>
    <xf numFmtId="3" fontId="58" fillId="0" borderId="41" xfId="168" applyNumberFormat="1" applyFont="1" applyBorder="1" applyAlignment="1">
      <alignment horizontal="center" vertical="center" wrapText="1"/>
    </xf>
    <xf numFmtId="3" fontId="15" fillId="0" borderId="48" xfId="85" applyNumberFormat="1" applyBorder="1"/>
    <xf numFmtId="3" fontId="39" fillId="0" borderId="46" xfId="86" applyNumberFormat="1" applyFont="1" applyBorder="1" applyAlignment="1">
      <alignment horizontal="justify" vertical="center" wrapText="1"/>
    </xf>
    <xf numFmtId="0" fontId="60" fillId="59" borderId="40" xfId="85" applyFont="1" applyFill="1" applyBorder="1" applyAlignment="1">
      <alignment horizontal="center"/>
    </xf>
    <xf numFmtId="0" fontId="15" fillId="59" borderId="41" xfId="85" applyFill="1" applyBorder="1" applyAlignment="1">
      <alignment horizontal="center"/>
    </xf>
    <xf numFmtId="0" fontId="15" fillId="59" borderId="42" xfId="85" applyFill="1" applyBorder="1" applyAlignment="1">
      <alignment horizontal="center"/>
    </xf>
    <xf numFmtId="0" fontId="59" fillId="59" borderId="43" xfId="85" applyFont="1" applyFill="1" applyBorder="1" applyAlignment="1">
      <alignment horizontal="center"/>
    </xf>
    <xf numFmtId="0" fontId="59" fillId="59" borderId="12" xfId="85" applyFont="1" applyFill="1" applyBorder="1" applyAlignment="1">
      <alignment horizontal="center"/>
    </xf>
    <xf numFmtId="0" fontId="59" fillId="59" borderId="44" xfId="85" applyFont="1" applyFill="1" applyBorder="1" applyAlignment="1">
      <alignment horizontal="center"/>
    </xf>
    <xf numFmtId="0" fontId="58" fillId="59" borderId="43" xfId="85" applyFont="1" applyFill="1" applyBorder="1" applyAlignment="1">
      <alignment horizontal="center"/>
    </xf>
    <xf numFmtId="0" fontId="58" fillId="59" borderId="12" xfId="85" applyFont="1" applyFill="1" applyBorder="1" applyAlignment="1">
      <alignment horizontal="center"/>
    </xf>
    <xf numFmtId="0" fontId="58" fillId="59" borderId="44" xfId="85" applyFont="1" applyFill="1" applyBorder="1" applyAlignment="1">
      <alignment horizontal="center"/>
    </xf>
    <xf numFmtId="0" fontId="40" fillId="59" borderId="43" xfId="86" applyFont="1" applyFill="1" applyBorder="1" applyAlignment="1">
      <alignment horizontal="center" vertical="center" wrapText="1"/>
    </xf>
    <xf numFmtId="0" fontId="40" fillId="59" borderId="38" xfId="86" applyFont="1" applyFill="1" applyBorder="1" applyAlignment="1">
      <alignment horizontal="center" vertical="center" wrapText="1"/>
    </xf>
    <xf numFmtId="0" fontId="40" fillId="59" borderId="12" xfId="86" applyFont="1" applyFill="1" applyBorder="1" applyAlignment="1">
      <alignment horizontal="center" vertical="center" wrapText="1"/>
    </xf>
    <xf numFmtId="0" fontId="40" fillId="59" borderId="44" xfId="86" applyFont="1" applyFill="1" applyBorder="1" applyAlignment="1">
      <alignment horizontal="center" vertical="center" wrapText="1"/>
    </xf>
  </cellXfs>
  <cellStyles count="259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Bad 2" xfId="91"/>
    <cellStyle name="Buena" xfId="31" builtinId="26" customBuiltin="1"/>
    <cellStyle name="Bueno 2" xfId="142"/>
    <cellStyle name="Bueno 3" xfId="176"/>
    <cellStyle name="Bueno 4" xfId="214"/>
    <cellStyle name="Calculation 2" xfId="95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/>
    <cellStyle name="Emphasis 1" xfId="28"/>
    <cellStyle name="Emphasis 2" xfId="29"/>
    <cellStyle name="Emphasis 3" xfId="30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/>
    <cellStyle name="Good 2" xfId="90"/>
    <cellStyle name="Heading 2 2" xfId="88"/>
    <cellStyle name="Heading 3 2" xfId="89"/>
    <cellStyle name="Incorrecto" xfId="25" builtinId="27" customBuiltin="1"/>
    <cellStyle name="Input 2" xfId="93"/>
    <cellStyle name="Linked Cell 2" xfId="96"/>
    <cellStyle name="Millares" xfId="141" builtinId="3"/>
    <cellStyle name="Millares 2" xfId="203"/>
    <cellStyle name="Millares 2 2" xfId="251"/>
    <cellStyle name="Millares 3" xfId="241"/>
    <cellStyle name="Neutral" xfId="38" builtinId="28" customBuiltin="1"/>
    <cellStyle name="Neutral 2" xfId="92"/>
    <cellStyle name="Neutral 3" xfId="143"/>
    <cellStyle name="Neutral 4" xfId="177"/>
    <cellStyle name="Neutral 5" xfId="215"/>
    <cellStyle name="Normal" xfId="0" builtinId="0"/>
    <cellStyle name="Normal 2" xfId="86"/>
    <cellStyle name="Normal 2 10" xfId="239"/>
    <cellStyle name="Normal 2 2" xfId="140"/>
    <cellStyle name="Normal 2 2 2" xfId="168"/>
    <cellStyle name="Normal 2 2 2 2" xfId="205"/>
    <cellStyle name="Normal 2 2 2 2 2" xfId="253"/>
    <cellStyle name="Normal 2 2 2 3" xfId="243"/>
    <cellStyle name="Normal 2 2 3" xfId="172"/>
    <cellStyle name="Normal 2 2 3 2" xfId="209"/>
    <cellStyle name="Normal 2 2 3 2 2" xfId="256"/>
    <cellStyle name="Normal 2 2 3 3" xfId="246"/>
    <cellStyle name="Normal 2 2 4" xfId="174"/>
    <cellStyle name="Normal 2 2 4 2" xfId="248"/>
    <cellStyle name="Normal 2 2 5" xfId="202"/>
    <cellStyle name="Normal 2 2 5 2" xfId="250"/>
    <cellStyle name="Normal 2 2 6" xfId="211"/>
    <cellStyle name="Normal 2 2 6 2" xfId="258"/>
    <cellStyle name="Normal 2 2 7" xfId="213"/>
    <cellStyle name="Normal 2 2 8" xfId="240"/>
    <cellStyle name="Normal 2 3" xfId="167"/>
    <cellStyle name="Normal 2 3 2" xfId="204"/>
    <cellStyle name="Normal 2 3 2 2" xfId="252"/>
    <cellStyle name="Normal 2 3 3" xfId="242"/>
    <cellStyle name="Normal 2 4" xfId="170"/>
    <cellStyle name="Normal 2 4 2" xfId="207"/>
    <cellStyle name="Normal 2 5" xfId="171"/>
    <cellStyle name="Normal 2 5 2" xfId="208"/>
    <cellStyle name="Normal 2 5 2 2" xfId="255"/>
    <cellStyle name="Normal 2 5 3" xfId="245"/>
    <cellStyle name="Normal 2 6" xfId="173"/>
    <cellStyle name="Normal 2 6 2" xfId="247"/>
    <cellStyle name="Normal 2 7" xfId="201"/>
    <cellStyle name="Normal 2 7 2" xfId="249"/>
    <cellStyle name="Normal 2 8" xfId="210"/>
    <cellStyle name="Normal 2 8 2" xfId="257"/>
    <cellStyle name="Normal 2 9" xfId="212"/>
    <cellStyle name="Normal 3" xfId="85"/>
    <cellStyle name="Normal 4" xfId="169"/>
    <cellStyle name="Normal 4 2" xfId="206"/>
    <cellStyle name="Normal 4 2 2" xfId="254"/>
    <cellStyle name="Normal 4 3" xfId="244"/>
    <cellStyle name="Normal 5" xfId="175"/>
    <cellStyle name="Notas" xfId="39" builtinId="10" customBuiltin="1"/>
    <cellStyle name="Note 2" xfId="99"/>
    <cellStyle name="Output 2" xfId="94"/>
    <cellStyle name="Salida" xfId="40" builtinId="21" customBuiltin="1"/>
    <cellStyle name="SAPBEXaggData" xfId="41"/>
    <cellStyle name="SAPBEXaggData 2" xfId="101"/>
    <cellStyle name="SAPBEXaggData 3" xfId="144"/>
    <cellStyle name="SAPBEXaggData 4" xfId="178"/>
    <cellStyle name="SAPBEXaggData 5" xfId="216"/>
    <cellStyle name="SAPBEXaggDataEmph" xfId="42"/>
    <cellStyle name="SAPBEXaggDataEmph 2" xfId="102"/>
    <cellStyle name="SAPBEXaggItem" xfId="43"/>
    <cellStyle name="SAPBEXaggItem 2" xfId="103"/>
    <cellStyle name="SAPBEXaggItem 3" xfId="145"/>
    <cellStyle name="SAPBEXaggItem 4" xfId="179"/>
    <cellStyle name="SAPBEXaggItem 5" xfId="217"/>
    <cellStyle name="SAPBEXaggItemX" xfId="44"/>
    <cellStyle name="SAPBEXaggItemX 2" xfId="104"/>
    <cellStyle name="SAPBEXchaText" xfId="45"/>
    <cellStyle name="SAPBEXchaText 2" xfId="105"/>
    <cellStyle name="SAPBEXchaText 3" xfId="146"/>
    <cellStyle name="SAPBEXchaText 4" xfId="180"/>
    <cellStyle name="SAPBEXchaText 5" xfId="218"/>
    <cellStyle name="SAPBEXexcBad7" xfId="46"/>
    <cellStyle name="SAPBEXexcBad7 2" xfId="106"/>
    <cellStyle name="SAPBEXexcBad7 3" xfId="147"/>
    <cellStyle name="SAPBEXexcBad7 4" xfId="181"/>
    <cellStyle name="SAPBEXexcBad7 5" xfId="219"/>
    <cellStyle name="SAPBEXexcBad8" xfId="47"/>
    <cellStyle name="SAPBEXexcBad8 2" xfId="107"/>
    <cellStyle name="SAPBEXexcBad8 3" xfId="148"/>
    <cellStyle name="SAPBEXexcBad8 4" xfId="182"/>
    <cellStyle name="SAPBEXexcBad8 5" xfId="220"/>
    <cellStyle name="SAPBEXexcBad9" xfId="48"/>
    <cellStyle name="SAPBEXexcBad9 2" xfId="108"/>
    <cellStyle name="SAPBEXexcBad9 3" xfId="149"/>
    <cellStyle name="SAPBEXexcBad9 4" xfId="183"/>
    <cellStyle name="SAPBEXexcBad9 5" xfId="221"/>
    <cellStyle name="SAPBEXexcCritical4" xfId="49"/>
    <cellStyle name="SAPBEXexcCritical4 2" xfId="109"/>
    <cellStyle name="SAPBEXexcCritical4 3" xfId="150"/>
    <cellStyle name="SAPBEXexcCritical4 4" xfId="184"/>
    <cellStyle name="SAPBEXexcCritical4 5" xfId="222"/>
    <cellStyle name="SAPBEXexcCritical5" xfId="50"/>
    <cellStyle name="SAPBEXexcCritical5 2" xfId="110"/>
    <cellStyle name="SAPBEXexcCritical5 3" xfId="151"/>
    <cellStyle name="SAPBEXexcCritical5 4" xfId="185"/>
    <cellStyle name="SAPBEXexcCritical5 5" xfId="223"/>
    <cellStyle name="SAPBEXexcCritical6" xfId="51"/>
    <cellStyle name="SAPBEXexcCritical6 2" xfId="111"/>
    <cellStyle name="SAPBEXexcCritical6 3" xfId="152"/>
    <cellStyle name="SAPBEXexcCritical6 4" xfId="186"/>
    <cellStyle name="SAPBEXexcCritical6 5" xfId="224"/>
    <cellStyle name="SAPBEXexcGood1" xfId="52"/>
    <cellStyle name="SAPBEXexcGood1 2" xfId="112"/>
    <cellStyle name="SAPBEXexcGood1 3" xfId="153"/>
    <cellStyle name="SAPBEXexcGood1 4" xfId="187"/>
    <cellStyle name="SAPBEXexcGood1 5" xfId="225"/>
    <cellStyle name="SAPBEXexcGood2" xfId="53"/>
    <cellStyle name="SAPBEXexcGood2 2" xfId="113"/>
    <cellStyle name="SAPBEXexcGood2 3" xfId="154"/>
    <cellStyle name="SAPBEXexcGood2 4" xfId="188"/>
    <cellStyle name="SAPBEXexcGood2 5" xfId="226"/>
    <cellStyle name="SAPBEXexcGood3" xfId="54"/>
    <cellStyle name="SAPBEXexcGood3 2" xfId="114"/>
    <cellStyle name="SAPBEXexcGood3 3" xfId="155"/>
    <cellStyle name="SAPBEXexcGood3 4" xfId="189"/>
    <cellStyle name="SAPBEXexcGood3 5" xfId="227"/>
    <cellStyle name="SAPBEXfilterDrill" xfId="55"/>
    <cellStyle name="SAPBEXfilterDrill 2" xfId="115"/>
    <cellStyle name="SAPBEXfilterDrill 3" xfId="156"/>
    <cellStyle name="SAPBEXfilterDrill 4" xfId="190"/>
    <cellStyle name="SAPBEXfilterDrill 5" xfId="228"/>
    <cellStyle name="SAPBEXfilterItem" xfId="56"/>
    <cellStyle name="SAPBEXfilterItem 2" xfId="116"/>
    <cellStyle name="SAPBEXfilterText" xfId="57"/>
    <cellStyle name="SAPBEXfilterText 2" xfId="117"/>
    <cellStyle name="SAPBEXformats" xfId="58"/>
    <cellStyle name="SAPBEXformats 2" xfId="118"/>
    <cellStyle name="SAPBEXformats 3" xfId="157"/>
    <cellStyle name="SAPBEXformats 4" xfId="191"/>
    <cellStyle name="SAPBEXformats 5" xfId="229"/>
    <cellStyle name="SAPBEXheaderItem" xfId="59"/>
    <cellStyle name="SAPBEXheaderItem 2" xfId="119"/>
    <cellStyle name="SAPBEXheaderItem 3" xfId="158"/>
    <cellStyle name="SAPBEXheaderItem 4" xfId="192"/>
    <cellStyle name="SAPBEXheaderItem 5" xfId="230"/>
    <cellStyle name="SAPBEXheaderText" xfId="60"/>
    <cellStyle name="SAPBEXheaderText 2" xfId="120"/>
    <cellStyle name="SAPBEXheaderText 3" xfId="159"/>
    <cellStyle name="SAPBEXheaderText 4" xfId="193"/>
    <cellStyle name="SAPBEXheaderText 5" xfId="231"/>
    <cellStyle name="SAPBEXHLevel0" xfId="61"/>
    <cellStyle name="SAPBEXHLevel0 2" xfId="121"/>
    <cellStyle name="SAPBEXHLevel0 3" xfId="160"/>
    <cellStyle name="SAPBEXHLevel0 4" xfId="194"/>
    <cellStyle name="SAPBEXHLevel0 5" xfId="232"/>
    <cellStyle name="SAPBEXHLevel0X" xfId="62"/>
    <cellStyle name="SAPBEXHLevel0X 2" xfId="122"/>
    <cellStyle name="SAPBEXHLevel1" xfId="63"/>
    <cellStyle name="SAPBEXHLevel1 2" xfId="123"/>
    <cellStyle name="SAPBEXHLevel1 3" xfId="161"/>
    <cellStyle name="SAPBEXHLevel1 4" xfId="195"/>
    <cellStyle name="SAPBEXHLevel1 5" xfId="233"/>
    <cellStyle name="SAPBEXHLevel1X" xfId="64"/>
    <cellStyle name="SAPBEXHLevel1X 2" xfId="124"/>
    <cellStyle name="SAPBEXHLevel2" xfId="65"/>
    <cellStyle name="SAPBEXHLevel2 2" xfId="125"/>
    <cellStyle name="SAPBEXHLevel2 3" xfId="162"/>
    <cellStyle name="SAPBEXHLevel2 4" xfId="196"/>
    <cellStyle name="SAPBEXHLevel2 5" xfId="234"/>
    <cellStyle name="SAPBEXHLevel2X" xfId="66"/>
    <cellStyle name="SAPBEXHLevel2X 2" xfId="126"/>
    <cellStyle name="SAPBEXHLevel3" xfId="67"/>
    <cellStyle name="SAPBEXHLevel3 2" xfId="127"/>
    <cellStyle name="SAPBEXHLevel3 3" xfId="163"/>
    <cellStyle name="SAPBEXHLevel3 4" xfId="197"/>
    <cellStyle name="SAPBEXHLevel3 5" xfId="235"/>
    <cellStyle name="SAPBEXHLevel3X" xfId="68"/>
    <cellStyle name="SAPBEXHLevel3X 2" xfId="128"/>
    <cellStyle name="SAPBEXinputData" xfId="69"/>
    <cellStyle name="SAPBEXinputData 2" xfId="129"/>
    <cellStyle name="SAPBEXItemHeader" xfId="70"/>
    <cellStyle name="SAPBEXresData" xfId="71"/>
    <cellStyle name="SAPBEXresData 2" xfId="130"/>
    <cellStyle name="SAPBEXresDataEmph" xfId="72"/>
    <cellStyle name="SAPBEXresDataEmph 2" xfId="131"/>
    <cellStyle name="SAPBEXresItem" xfId="73"/>
    <cellStyle name="SAPBEXresItem 2" xfId="132"/>
    <cellStyle name="SAPBEXresItemX" xfId="74"/>
    <cellStyle name="SAPBEXresItemX 2" xfId="133"/>
    <cellStyle name="SAPBEXstdData" xfId="75"/>
    <cellStyle name="SAPBEXstdData 2" xfId="134"/>
    <cellStyle name="SAPBEXstdData 3" xfId="164"/>
    <cellStyle name="SAPBEXstdData 4" xfId="198"/>
    <cellStyle name="SAPBEXstdData 5" xfId="236"/>
    <cellStyle name="SAPBEXstdDataEmph" xfId="76"/>
    <cellStyle name="SAPBEXstdDataEmph 2" xfId="135"/>
    <cellStyle name="SAPBEXstdItem" xfId="77"/>
    <cellStyle name="SAPBEXstdItem 2" xfId="136"/>
    <cellStyle name="SAPBEXstdItem 3" xfId="165"/>
    <cellStyle name="SAPBEXstdItem 4" xfId="199"/>
    <cellStyle name="SAPBEXstdItem 5" xfId="237"/>
    <cellStyle name="SAPBEXstdItemX" xfId="78"/>
    <cellStyle name="SAPBEXstdItemX 2" xfId="137"/>
    <cellStyle name="SAPBEXtitle" xfId="79"/>
    <cellStyle name="SAPBEXtitle 2" xfId="138"/>
    <cellStyle name="SAPBEXunassignedItem" xfId="80"/>
    <cellStyle name="SAPBEXunassignedItem 2" xfId="166"/>
    <cellStyle name="SAPBEXunassignedItem 3" xfId="200"/>
    <cellStyle name="SAPBEXunassignedItem 4" xfId="238"/>
    <cellStyle name="SAPBEXundefined" xfId="81"/>
    <cellStyle name="SAPBEXundefined 2" xfId="139"/>
    <cellStyle name="Sheet Title" xfId="82"/>
    <cellStyle name="Texto de advertencia" xfId="84" builtinId="11" customBuiltin="1"/>
    <cellStyle name="Title 2" xfId="87"/>
    <cellStyle name="Título 2" xfId="33" builtinId="17" customBuiltin="1"/>
    <cellStyle name="Título 3" xfId="34" builtinId="18" customBuiltin="1"/>
    <cellStyle name="Total" xfId="83" builtinId="25" customBuiltin="1"/>
    <cellStyle name="Warning Text 2" xfId="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236192"/>
        <c:axId val="422236584"/>
      </c:barChart>
      <c:catAx>
        <c:axId val="42223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223658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22236584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22236192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xmlns="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xmlns="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xmlns="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xmlns="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xmlns="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xmlns="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xmlns="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xmlns="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xmlns="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xmlns="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xmlns="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xmlns="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xmlns="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xmlns="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xmlns="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xmlns="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xmlns="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xmlns="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xmlns="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xmlns="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xmlns="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xmlns="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xmlns="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xmlns="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xmlns="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xmlns="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xmlns="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xmlns="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xmlns="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xmlns="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xmlns="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xmlns="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xmlns="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xmlns="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xmlns="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xmlns="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xmlns="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xmlns="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xmlns="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xmlns="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47650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xmlns="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0"/>
    <xdr:ext cx="482600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xmlns="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7650" y="0"/>
          <a:ext cx="482600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24301" y="304800"/>
    <xdr:ext cx="2682875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xmlns="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24301" y="304800"/>
          <a:ext cx="268287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xmlns="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xmlns="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xmlns="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xmlns="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xmlns="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00975" y="304800"/>
    <xdr:ext cx="2425700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xmlns="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00975" y="304800"/>
          <a:ext cx="24257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xmlns="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552575"/>
    <xdr:ext cx="94837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xmlns="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42950" y="1552575"/>
          <a:ext cx="94837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69327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171450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400050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657225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xmlns="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xmlns="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xmlns="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xmlns="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xmlns="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xmlns="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xmlns="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xmlns="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xmlns="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xmlns="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xmlns="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xmlns="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xmlns="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xmlns="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xmlns="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xmlns="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xmlns="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xmlns="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xmlns="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xmlns="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xmlns="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xmlns="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xmlns="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xmlns="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xmlns="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xmlns="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xmlns="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xmlns="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xmlns="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xmlns="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xmlns="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xmlns="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xmlns="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xmlns="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xmlns="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xmlns="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xmlns="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xmlns="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xmlns="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xmlns="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xmlns="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xmlns="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xmlns="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xmlns="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xmlns="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xmlns="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xmlns="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xmlns="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xmlns="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xmlns="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xmlns="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xmlns="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xmlns="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xmlns="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xmlns="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1225550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xmlns="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81200" y="304800"/>
          <a:ext cx="246380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xmlns="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xmlns="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xmlns="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xmlns="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xmlns="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xmlns="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xmlns="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xmlns="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1</xdr:colOff>
      <xdr:row>1</xdr:row>
      <xdr:rowOff>0</xdr:rowOff>
    </xdr:from>
    <xdr:to>
      <xdr:col>11</xdr:col>
      <xdr:colOff>511176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xmlns="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695951" y="304800"/>
          <a:ext cx="174942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xmlns="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xmlns="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xmlns="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xmlns="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xmlns="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baseColWidth="10" defaultColWidth="9.1640625" defaultRowHeight="11.25" x14ac:dyDescent="0.2"/>
  <cols>
    <col min="3" max="4" width="9.16406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4" t="s">
        <v>4</v>
      </c>
      <c r="D14" s="14"/>
    </row>
    <row r="15" spans="1:4" x14ac:dyDescent="0.2">
      <c r="C15" s="9"/>
      <c r="D15" s="9"/>
    </row>
  </sheetData>
  <phoneticPr fontId="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7" width="55.6640625" bestFit="1" customWidth="1"/>
    <col min="8" max="8" width="23" bestFit="1" customWidth="1"/>
    <col min="9" max="9" width="24.1640625" bestFit="1" customWidth="1"/>
    <col min="10" max="10" width="20.6640625" bestFit="1" customWidth="1"/>
    <col min="11" max="11" width="22.1640625" bestFit="1" customWidth="1"/>
    <col min="12" max="12" width="20.5" bestFit="1" customWidth="1"/>
    <col min="13" max="32" width="9.1640625" customWidth="1"/>
    <col min="33" max="33" width="15.5" bestFit="1" customWidth="1"/>
  </cols>
  <sheetData>
    <row r="1" spans="1:19" ht="24" customHeight="1" x14ac:dyDescent="0.2">
      <c r="F1" s="16" t="s">
        <v>6</v>
      </c>
    </row>
    <row r="2" spans="1:19" s="5" customFormat="1" ht="33.75" customHeight="1" x14ac:dyDescent="0.2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264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2.75" hidden="1" x14ac:dyDescent="0.2">
      <c r="G5" s="8" t="s">
        <v>1</v>
      </c>
      <c r="H5" s="3"/>
      <c r="I5" s="3"/>
      <c r="J5" s="3"/>
      <c r="K5" s="4"/>
    </row>
    <row r="6" spans="1:19" hidden="1" x14ac:dyDescent="0.2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1:19" hidden="1" x14ac:dyDescent="0.2">
      <c r="E7" s="1"/>
      <c r="F7" s="1"/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1:19" hidden="1" x14ac:dyDescent="0.2">
      <c r="E8" s="1"/>
      <c r="F8" s="1"/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1:19" hidden="1" x14ac:dyDescent="0.2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1:19" hidden="1" x14ac:dyDescent="0.2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1:19" hidden="1" x14ac:dyDescent="0.2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1:19" ht="12.75" x14ac:dyDescent="0.2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2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2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2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2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3534513636.7399998</v>
      </c>
      <c r="K18" s="22">
        <v>2227797176.3099999</v>
      </c>
      <c r="L18" s="22">
        <v>2238135201.4499998</v>
      </c>
    </row>
    <row r="19" spans="3:12" x14ac:dyDescent="0.2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-1227558161.2</v>
      </c>
      <c r="K19" s="22">
        <v>315570440.27999997</v>
      </c>
      <c r="L19" s="22">
        <v>-1075933950.8399999</v>
      </c>
    </row>
    <row r="20" spans="3:12" x14ac:dyDescent="0.2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3284982244.9699998</v>
      </c>
      <c r="K20" s="22">
        <v>1075201313.4100001</v>
      </c>
      <c r="L20" s="22">
        <v>2381746098.02</v>
      </c>
    </row>
    <row r="21" spans="3:12" x14ac:dyDescent="0.2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2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624249102.75</v>
      </c>
      <c r="K22" s="22">
        <v>424249102.75</v>
      </c>
      <c r="L22" s="22">
        <v>624249102.75</v>
      </c>
    </row>
    <row r="23" spans="3:12" x14ac:dyDescent="0.2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852811444.22000003</v>
      </c>
      <c r="K23" s="22">
        <v>412747313.87</v>
      </c>
      <c r="L23" s="22">
        <v>308044945.51999998</v>
      </c>
    </row>
    <row r="24" spans="3:12" x14ac:dyDescent="0.2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2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2">
      <c r="G26" s="18" t="s">
        <v>45</v>
      </c>
      <c r="H26" s="20">
        <v>0</v>
      </c>
      <c r="I26" s="20">
        <v>0</v>
      </c>
      <c r="J26" s="22">
        <v>1033161019.29</v>
      </c>
      <c r="K26" s="22">
        <v>1450496828.01</v>
      </c>
      <c r="L26" s="22">
        <v>1112415143.05</v>
      </c>
    </row>
    <row r="27" spans="3:12" x14ac:dyDescent="0.2">
      <c r="G27" s="18" t="s">
        <v>46</v>
      </c>
      <c r="H27" s="20">
        <v>0</v>
      </c>
      <c r="I27" s="20">
        <v>0</v>
      </c>
      <c r="J27" s="22">
        <v>-0.05</v>
      </c>
      <c r="K27" s="22">
        <v>-0.05</v>
      </c>
      <c r="L27" s="22">
        <v>-0.05</v>
      </c>
    </row>
    <row r="28" spans="3:12" x14ac:dyDescent="0.2">
      <c r="G28" s="18" t="s">
        <v>47</v>
      </c>
      <c r="H28" s="20">
        <v>0</v>
      </c>
      <c r="I28" s="20">
        <v>0</v>
      </c>
      <c r="J28" s="22">
        <v>779707622.24000001</v>
      </c>
      <c r="K28" s="22">
        <v>39490.47</v>
      </c>
      <c r="L28" s="22">
        <v>779707622.24000001</v>
      </c>
    </row>
    <row r="29" spans="3:12" x14ac:dyDescent="0.2">
      <c r="G29" s="18" t="s">
        <v>48</v>
      </c>
      <c r="H29" s="20">
        <v>0</v>
      </c>
      <c r="I29" s="20">
        <v>0</v>
      </c>
      <c r="J29" s="22">
        <v>-637730736.21000004</v>
      </c>
      <c r="K29" s="22">
        <v>682112288</v>
      </c>
      <c r="L29" s="22">
        <v>-550389718.52999997</v>
      </c>
    </row>
    <row r="30" spans="3:12" x14ac:dyDescent="0.2">
      <c r="G30" s="18" t="s">
        <v>49</v>
      </c>
      <c r="H30" s="20">
        <v>0</v>
      </c>
      <c r="I30" s="20">
        <v>0</v>
      </c>
      <c r="J30" s="22">
        <v>-60138.52</v>
      </c>
      <c r="K30" s="22">
        <v>35016.93</v>
      </c>
      <c r="L30" s="22">
        <v>-57894.52</v>
      </c>
    </row>
    <row r="31" spans="3:12" x14ac:dyDescent="0.2">
      <c r="G31" s="18" t="s">
        <v>50</v>
      </c>
      <c r="H31" s="20">
        <v>0</v>
      </c>
      <c r="I31" s="20">
        <v>0</v>
      </c>
      <c r="J31" s="22">
        <v>44639169.369999997</v>
      </c>
      <c r="K31" s="22">
        <v>38201343.57</v>
      </c>
      <c r="L31" s="22">
        <v>43737270.450000003</v>
      </c>
    </row>
    <row r="32" spans="3:12" x14ac:dyDescent="0.2">
      <c r="G32" s="18" t="s">
        <v>51</v>
      </c>
      <c r="H32" s="20">
        <v>0</v>
      </c>
      <c r="I32" s="20">
        <v>0</v>
      </c>
      <c r="J32" s="22">
        <v>47996401.299999997</v>
      </c>
      <c r="K32" s="22">
        <v>47996401.299999997</v>
      </c>
      <c r="L32" s="22">
        <v>47996401.299999997</v>
      </c>
    </row>
    <row r="33" spans="7:12" x14ac:dyDescent="0.2">
      <c r="G33" s="18" t="s">
        <v>52</v>
      </c>
      <c r="H33" s="20">
        <v>0</v>
      </c>
      <c r="I33" s="20">
        <v>0</v>
      </c>
      <c r="J33" s="22">
        <v>798608701.15999997</v>
      </c>
      <c r="K33" s="22">
        <v>682112287.78999996</v>
      </c>
      <c r="L33" s="22">
        <v>791421462.15999997</v>
      </c>
    </row>
    <row r="34" spans="7:12" x14ac:dyDescent="0.2">
      <c r="G34" s="18" t="s">
        <v>53</v>
      </c>
      <c r="H34" s="20">
        <v>0</v>
      </c>
      <c r="I34" s="20">
        <v>0</v>
      </c>
      <c r="J34" s="22">
        <v>297502576.70999998</v>
      </c>
      <c r="K34" s="22">
        <v>318860347.33999997</v>
      </c>
      <c r="L34" s="22">
        <v>259576671.83000001</v>
      </c>
    </row>
    <row r="35" spans="7:12" x14ac:dyDescent="0.2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2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2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2">
      <c r="G38" s="18" t="s">
        <v>57</v>
      </c>
      <c r="H38" s="20">
        <v>0</v>
      </c>
      <c r="I38" s="20">
        <v>0</v>
      </c>
      <c r="J38" s="22">
        <v>297502576.70999998</v>
      </c>
      <c r="K38" s="22">
        <v>318860347.33999997</v>
      </c>
      <c r="L38" s="22">
        <v>259576671.83000001</v>
      </c>
    </row>
    <row r="39" spans="7:12" x14ac:dyDescent="0.2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2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2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2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2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2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2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2">
      <c r="G46" s="18" t="s">
        <v>65</v>
      </c>
      <c r="H46" s="20">
        <v>0</v>
      </c>
      <c r="I46" s="20">
        <v>0</v>
      </c>
      <c r="J46" s="22">
        <v>578456.49</v>
      </c>
      <c r="K46" s="22">
        <v>582533.62</v>
      </c>
      <c r="L46" s="22">
        <v>578456.49</v>
      </c>
    </row>
    <row r="47" spans="7:12" x14ac:dyDescent="0.2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2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2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2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2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2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2">
      <c r="G53" s="18" t="s">
        <v>72</v>
      </c>
      <c r="H53" s="20">
        <v>0</v>
      </c>
      <c r="I53" s="20">
        <v>0</v>
      </c>
      <c r="J53" s="19"/>
      <c r="K53" s="19"/>
      <c r="L53" s="19"/>
    </row>
    <row r="54" spans="7:12" x14ac:dyDescent="0.2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2">
      <c r="G55" s="18" t="s">
        <v>74</v>
      </c>
      <c r="H55" s="20">
        <v>0</v>
      </c>
      <c r="I55" s="20">
        <v>0</v>
      </c>
      <c r="J55" s="22">
        <v>4865755689.2299995</v>
      </c>
      <c r="K55" s="22">
        <v>3997736885.2800002</v>
      </c>
      <c r="L55" s="22">
        <v>3610705472.8200002</v>
      </c>
    </row>
    <row r="56" spans="7:12" x14ac:dyDescent="0.2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2">
      <c r="G57" s="18" t="s">
        <v>76</v>
      </c>
      <c r="H57" s="20">
        <v>0</v>
      </c>
      <c r="I57" s="20">
        <v>0</v>
      </c>
      <c r="J57" s="22">
        <v>24788060832.040001</v>
      </c>
      <c r="K57" s="22">
        <v>24674913677.700001</v>
      </c>
      <c r="L57" s="22">
        <v>24760370502.709999</v>
      </c>
    </row>
    <row r="58" spans="7:12" x14ac:dyDescent="0.2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2">
      <c r="G59" s="18" t="s">
        <v>78</v>
      </c>
      <c r="H59" s="20">
        <v>0</v>
      </c>
      <c r="I59" s="20">
        <v>0</v>
      </c>
      <c r="J59" s="22">
        <v>18790779606.889999</v>
      </c>
      <c r="K59" s="22">
        <v>18750221859.080002</v>
      </c>
      <c r="L59" s="22">
        <v>18932133212.709999</v>
      </c>
    </row>
    <row r="60" spans="7:12" x14ac:dyDescent="0.2">
      <c r="G60" s="18" t="s">
        <v>79</v>
      </c>
      <c r="H60" s="20">
        <v>0</v>
      </c>
      <c r="I60" s="20">
        <v>0</v>
      </c>
      <c r="J60" s="22">
        <v>3136472225.4299998</v>
      </c>
      <c r="K60" s="22">
        <v>3136449692.4299998</v>
      </c>
      <c r="L60" s="22">
        <v>3174862696.6199999</v>
      </c>
    </row>
    <row r="61" spans="7:12" x14ac:dyDescent="0.2">
      <c r="G61" s="18" t="s">
        <v>80</v>
      </c>
      <c r="H61" s="20">
        <v>0</v>
      </c>
      <c r="I61" s="20">
        <v>0</v>
      </c>
      <c r="J61" s="22">
        <v>137079404.19</v>
      </c>
      <c r="K61" s="22">
        <v>137079404.19</v>
      </c>
      <c r="L61" s="22">
        <v>137079404.19</v>
      </c>
    </row>
    <row r="62" spans="7:12" x14ac:dyDescent="0.2">
      <c r="G62" s="18" t="s">
        <v>81</v>
      </c>
      <c r="H62" s="20">
        <v>0</v>
      </c>
      <c r="I62" s="20">
        <v>0</v>
      </c>
      <c r="J62" s="22">
        <v>-1131190122.48</v>
      </c>
      <c r="K62" s="22">
        <v>-1117944837.25</v>
      </c>
      <c r="L62" s="22">
        <v>-1131190122.48</v>
      </c>
    </row>
    <row r="63" spans="7:12" x14ac:dyDescent="0.2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2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2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2">
      <c r="G66" s="18" t="s">
        <v>85</v>
      </c>
      <c r="H66" s="20">
        <v>0</v>
      </c>
      <c r="I66" s="20">
        <v>0</v>
      </c>
      <c r="J66" s="22">
        <v>45933669905.239998</v>
      </c>
      <c r="K66" s="22">
        <v>45793187755.32</v>
      </c>
      <c r="L66" s="22">
        <v>46085723652.919998</v>
      </c>
    </row>
    <row r="67" spans="7:12" x14ac:dyDescent="0.2">
      <c r="G67" s="18" t="s">
        <v>86</v>
      </c>
      <c r="H67" s="20">
        <v>0</v>
      </c>
      <c r="I67" s="20">
        <v>0</v>
      </c>
      <c r="J67" s="22">
        <v>50799425594.470001</v>
      </c>
      <c r="K67" s="22">
        <v>49790924640.599998</v>
      </c>
      <c r="L67" s="22">
        <v>49696429125.739998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6640625" bestFit="1" customWidth="1"/>
    <col min="10" max="10" width="21.5" bestFit="1" customWidth="1"/>
    <col min="11" max="11" width="22.6640625" bestFit="1" customWidth="1"/>
    <col min="12" max="12" width="21.5" bestFit="1" customWidth="1"/>
  </cols>
  <sheetData>
    <row r="14" spans="7:12" ht="12.75" x14ac:dyDescent="0.2">
      <c r="G14" s="14" t="s">
        <v>2</v>
      </c>
      <c r="H14" s="14"/>
      <c r="I14" s="14"/>
      <c r="J14" s="14"/>
      <c r="K14" s="14"/>
      <c r="L14" s="14"/>
    </row>
    <row r="15" spans="7:12" x14ac:dyDescent="0.2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2">
      <c r="G16" s="36" t="s">
        <v>87</v>
      </c>
      <c r="H16" s="19"/>
      <c r="I16" s="19"/>
      <c r="J16" s="19"/>
      <c r="K16" s="19"/>
      <c r="L16" s="21">
        <v>0</v>
      </c>
    </row>
    <row r="17" spans="7:12" x14ac:dyDescent="0.2">
      <c r="G17" s="36" t="s">
        <v>88</v>
      </c>
      <c r="H17" s="19"/>
      <c r="I17" s="19"/>
      <c r="J17" s="19"/>
      <c r="K17" s="19"/>
      <c r="L17" s="21">
        <v>0</v>
      </c>
    </row>
    <row r="18" spans="7:12" x14ac:dyDescent="0.2">
      <c r="G18" s="36" t="s">
        <v>89</v>
      </c>
      <c r="H18" s="35">
        <v>0</v>
      </c>
      <c r="I18" s="35">
        <v>0</v>
      </c>
      <c r="J18" s="22">
        <v>3698933336.0599999</v>
      </c>
      <c r="K18" s="22">
        <v>4846726152.2200003</v>
      </c>
      <c r="L18" s="22">
        <v>-5273671170.5799999</v>
      </c>
    </row>
    <row r="19" spans="7:12" x14ac:dyDescent="0.2">
      <c r="G19" s="36" t="s">
        <v>90</v>
      </c>
      <c r="H19" s="35">
        <v>0</v>
      </c>
      <c r="I19" s="35">
        <v>0</v>
      </c>
      <c r="J19" s="22">
        <v>602088495.88999999</v>
      </c>
      <c r="K19" s="22">
        <v>575473440.38999999</v>
      </c>
      <c r="L19" s="22">
        <v>-971337329.39999998</v>
      </c>
    </row>
    <row r="20" spans="7:12" x14ac:dyDescent="0.2">
      <c r="G20" s="36" t="s">
        <v>91</v>
      </c>
      <c r="H20" s="35">
        <v>0</v>
      </c>
      <c r="I20" s="35">
        <v>0</v>
      </c>
      <c r="J20" s="22">
        <v>990939366.62</v>
      </c>
      <c r="K20" s="22">
        <v>1056035686.95</v>
      </c>
      <c r="L20" s="22">
        <v>-1107108679.25</v>
      </c>
    </row>
    <row r="21" spans="7:12" x14ac:dyDescent="0.2">
      <c r="G21" s="36" t="s">
        <v>92</v>
      </c>
      <c r="H21" s="35">
        <v>0</v>
      </c>
      <c r="I21" s="35">
        <v>0</v>
      </c>
      <c r="J21" s="22">
        <v>41826171.68</v>
      </c>
      <c r="K21" s="22">
        <v>58032388.350000001</v>
      </c>
      <c r="L21" s="22">
        <v>-101492014.23</v>
      </c>
    </row>
    <row r="22" spans="7:12" x14ac:dyDescent="0.2">
      <c r="G22" s="36" t="s">
        <v>93</v>
      </c>
      <c r="H22" s="35">
        <v>0</v>
      </c>
      <c r="I22" s="35">
        <v>0</v>
      </c>
      <c r="J22" s="22">
        <v>69454878.519999996</v>
      </c>
      <c r="K22" s="22">
        <v>69455911.519999996</v>
      </c>
      <c r="L22" s="22">
        <v>-758203015.73000002</v>
      </c>
    </row>
    <row r="23" spans="7:12" x14ac:dyDescent="0.2">
      <c r="G23" s="36" t="s">
        <v>94</v>
      </c>
      <c r="H23" s="35">
        <v>0</v>
      </c>
      <c r="I23" s="35">
        <v>0</v>
      </c>
      <c r="J23" s="22">
        <v>586889359.89999998</v>
      </c>
      <c r="K23" s="22">
        <v>945130300.88</v>
      </c>
      <c r="L23" s="22">
        <v>-1135547300.8</v>
      </c>
    </row>
    <row r="24" spans="7:12" x14ac:dyDescent="0.2">
      <c r="G24" s="36" t="s">
        <v>95</v>
      </c>
      <c r="H24" s="35">
        <v>0</v>
      </c>
      <c r="I24" s="35">
        <v>0</v>
      </c>
      <c r="J24" s="22">
        <v>3749643.83</v>
      </c>
      <c r="K24" s="22">
        <v>4620052.1100000003</v>
      </c>
      <c r="L24" s="22">
        <v>-9008956.8599999994</v>
      </c>
    </row>
    <row r="25" spans="7:12" x14ac:dyDescent="0.2">
      <c r="G25" s="36" t="s">
        <v>96</v>
      </c>
      <c r="H25" s="35">
        <v>0</v>
      </c>
      <c r="I25" s="35">
        <v>0</v>
      </c>
      <c r="J25" s="22">
        <v>1426505116.0599999</v>
      </c>
      <c r="K25" s="22">
        <v>2126099628.5699999</v>
      </c>
      <c r="L25" s="22">
        <v>-1208363828.54</v>
      </c>
    </row>
    <row r="26" spans="7:12" x14ac:dyDescent="0.2">
      <c r="G26" s="36" t="s">
        <v>97</v>
      </c>
      <c r="H26" s="35">
        <v>0</v>
      </c>
      <c r="I26" s="35">
        <v>0</v>
      </c>
      <c r="J26" s="22">
        <v>1572374.13</v>
      </c>
      <c r="K26" s="22">
        <v>334238.95</v>
      </c>
      <c r="L26" s="22">
        <v>-262154.5</v>
      </c>
    </row>
    <row r="27" spans="7:12" x14ac:dyDescent="0.2">
      <c r="G27" s="36" t="s">
        <v>98</v>
      </c>
      <c r="H27" s="35">
        <v>0</v>
      </c>
      <c r="I27" s="35">
        <v>0</v>
      </c>
      <c r="J27" s="22">
        <v>-24092070.57</v>
      </c>
      <c r="K27" s="22">
        <v>11544504.5</v>
      </c>
      <c r="L27" s="22">
        <v>17652108.73</v>
      </c>
    </row>
    <row r="28" spans="7:12" x14ac:dyDescent="0.2">
      <c r="G28" s="36" t="s">
        <v>99</v>
      </c>
      <c r="H28" s="35">
        <v>0</v>
      </c>
      <c r="I28" s="35">
        <v>0</v>
      </c>
      <c r="J28" s="22">
        <v>933333335</v>
      </c>
      <c r="K28" s="22">
        <v>2732000000</v>
      </c>
      <c r="L28" s="22">
        <v>-933333335</v>
      </c>
    </row>
    <row r="29" spans="7:12" x14ac:dyDescent="0.2">
      <c r="G29" s="36" t="s">
        <v>100</v>
      </c>
      <c r="H29" s="35">
        <v>0</v>
      </c>
      <c r="I29" s="35">
        <v>0</v>
      </c>
      <c r="J29" s="22">
        <v>933333335</v>
      </c>
      <c r="K29" s="22">
        <v>2732000000</v>
      </c>
      <c r="L29" s="22">
        <v>-933333335</v>
      </c>
    </row>
    <row r="30" spans="7:12" x14ac:dyDescent="0.2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2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2">
      <c r="G32" s="36" t="s">
        <v>103</v>
      </c>
      <c r="H32" s="35">
        <v>0</v>
      </c>
      <c r="I32" s="35">
        <v>0</v>
      </c>
      <c r="J32" s="22">
        <v>463555341.45999998</v>
      </c>
      <c r="K32" s="22">
        <v>614280699.38999999</v>
      </c>
      <c r="L32" s="22">
        <v>-454540226.33999997</v>
      </c>
    </row>
    <row r="33" spans="7:12" x14ac:dyDescent="0.2">
      <c r="G33" s="36" t="s">
        <v>104</v>
      </c>
      <c r="H33" s="35">
        <v>0</v>
      </c>
      <c r="I33" s="35">
        <v>0</v>
      </c>
      <c r="J33" s="22">
        <v>463555341.45999998</v>
      </c>
      <c r="K33" s="22">
        <v>614280699.38999999</v>
      </c>
      <c r="L33" s="22">
        <v>-454540226.33999997</v>
      </c>
    </row>
    <row r="34" spans="7:12" x14ac:dyDescent="0.2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2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2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2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2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2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2">
      <c r="G40" s="36" t="s">
        <v>111</v>
      </c>
      <c r="H40" s="35">
        <v>0</v>
      </c>
      <c r="I40" s="35">
        <v>0</v>
      </c>
      <c r="J40" s="22">
        <v>220827336.38</v>
      </c>
      <c r="K40" s="22">
        <v>225197033.99000001</v>
      </c>
      <c r="L40" s="22">
        <v>-221236134.37</v>
      </c>
    </row>
    <row r="41" spans="7:12" x14ac:dyDescent="0.2">
      <c r="G41" s="36" t="s">
        <v>112</v>
      </c>
      <c r="H41" s="35">
        <v>0</v>
      </c>
      <c r="I41" s="35">
        <v>0</v>
      </c>
      <c r="J41" s="22">
        <v>13698453.58</v>
      </c>
      <c r="K41" s="22">
        <v>13646383.58</v>
      </c>
      <c r="L41" s="22">
        <v>-13706289.58</v>
      </c>
    </row>
    <row r="42" spans="7:12" x14ac:dyDescent="0.2">
      <c r="G42" s="36" t="s">
        <v>113</v>
      </c>
      <c r="H42" s="35">
        <v>0</v>
      </c>
      <c r="I42" s="35">
        <v>0</v>
      </c>
      <c r="J42" s="22">
        <v>207128882.80000001</v>
      </c>
      <c r="K42" s="22">
        <v>211550650.41</v>
      </c>
      <c r="L42" s="22">
        <v>-207529844.78999999</v>
      </c>
    </row>
    <row r="43" spans="7:12" x14ac:dyDescent="0.2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2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2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2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2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2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2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2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2">
      <c r="G51" s="36" t="s">
        <v>122</v>
      </c>
      <c r="H51" s="35">
        <v>0</v>
      </c>
      <c r="I51" s="35">
        <v>0</v>
      </c>
      <c r="J51" s="22">
        <v>-714772369.77999997</v>
      </c>
      <c r="K51" s="22">
        <v>595184227.94000006</v>
      </c>
      <c r="L51" s="22">
        <v>675670614.58000004</v>
      </c>
    </row>
    <row r="52" spans="7:12" x14ac:dyDescent="0.2">
      <c r="G52" s="36" t="s">
        <v>123</v>
      </c>
      <c r="H52" s="35">
        <v>0</v>
      </c>
      <c r="I52" s="35">
        <v>0</v>
      </c>
      <c r="J52" s="22">
        <v>2823274.36</v>
      </c>
      <c r="K52" s="22">
        <v>2800125.72</v>
      </c>
      <c r="L52" s="22">
        <v>-2826497.86</v>
      </c>
    </row>
    <row r="53" spans="7:12" x14ac:dyDescent="0.2">
      <c r="G53" s="36" t="s">
        <v>124</v>
      </c>
      <c r="H53" s="35">
        <v>0</v>
      </c>
      <c r="I53" s="35">
        <v>0</v>
      </c>
      <c r="J53" s="22">
        <v>-864254277.75999999</v>
      </c>
      <c r="K53" s="22">
        <v>453192912.70999998</v>
      </c>
      <c r="L53" s="22">
        <v>825543334.55999994</v>
      </c>
    </row>
    <row r="54" spans="7:12" x14ac:dyDescent="0.2">
      <c r="G54" s="36" t="s">
        <v>125</v>
      </c>
      <c r="H54" s="35">
        <v>0</v>
      </c>
      <c r="I54" s="35">
        <v>0</v>
      </c>
      <c r="J54" s="22">
        <v>146658633.62</v>
      </c>
      <c r="K54" s="22">
        <v>139191189.50999999</v>
      </c>
      <c r="L54" s="22">
        <v>-147046222.12</v>
      </c>
    </row>
    <row r="55" spans="7:12" x14ac:dyDescent="0.2">
      <c r="G55" s="36" t="s">
        <v>126</v>
      </c>
      <c r="H55" s="35">
        <v>0</v>
      </c>
      <c r="I55" s="35">
        <v>0</v>
      </c>
      <c r="J55" s="22">
        <v>4601876979.1199999</v>
      </c>
      <c r="K55" s="22">
        <v>9013388113.5400009</v>
      </c>
      <c r="L55" s="22">
        <v>-6207110251.71</v>
      </c>
    </row>
    <row r="56" spans="7:12" x14ac:dyDescent="0.2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2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2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2">
      <c r="G59" s="36" t="s">
        <v>130</v>
      </c>
      <c r="H59" s="35">
        <v>0</v>
      </c>
      <c r="I59" s="35">
        <v>0</v>
      </c>
      <c r="J59" s="22">
        <v>19259970436.740002</v>
      </c>
      <c r="K59" s="22">
        <v>19259970436.740002</v>
      </c>
      <c r="L59" s="22">
        <v>-19259970436.740002</v>
      </c>
    </row>
    <row r="60" spans="7:12" x14ac:dyDescent="0.2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2">
      <c r="G61" s="36" t="s">
        <v>132</v>
      </c>
      <c r="H61" s="35">
        <v>0</v>
      </c>
      <c r="I61" s="35">
        <v>0</v>
      </c>
      <c r="J61" s="19"/>
      <c r="K61" s="19"/>
      <c r="L61" s="19"/>
    </row>
    <row r="62" spans="7:12" x14ac:dyDescent="0.2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2">
      <c r="G63" s="36" t="s">
        <v>134</v>
      </c>
      <c r="H63" s="35">
        <v>0</v>
      </c>
      <c r="I63" s="35">
        <v>0</v>
      </c>
      <c r="J63" s="22">
        <v>19259970436.740002</v>
      </c>
      <c r="K63" s="22">
        <v>19259970436.740002</v>
      </c>
      <c r="L63" s="22">
        <v>-19259970436.740002</v>
      </c>
    </row>
    <row r="64" spans="7:12" x14ac:dyDescent="0.2">
      <c r="G64" s="36" t="s">
        <v>135</v>
      </c>
      <c r="H64" s="35">
        <v>0</v>
      </c>
      <c r="I64" s="35">
        <v>0</v>
      </c>
      <c r="J64" s="22">
        <v>23861847415.860001</v>
      </c>
      <c r="K64" s="22">
        <v>28273358550.279999</v>
      </c>
      <c r="L64" s="22">
        <v>-25467080688.450001</v>
      </c>
    </row>
    <row r="65" spans="7:12" x14ac:dyDescent="0.2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2">
      <c r="G66" s="36" t="s">
        <v>137</v>
      </c>
      <c r="H66" s="35">
        <v>0</v>
      </c>
      <c r="I66" s="35">
        <v>0</v>
      </c>
      <c r="J66" s="22">
        <v>34973996919.870003</v>
      </c>
      <c r="K66" s="22">
        <v>34703702039.620003</v>
      </c>
      <c r="L66" s="22">
        <v>-34973996919.870003</v>
      </c>
    </row>
    <row r="67" spans="7:12" x14ac:dyDescent="0.2">
      <c r="G67" s="36" t="s">
        <v>138</v>
      </c>
      <c r="H67" s="35">
        <v>0</v>
      </c>
      <c r="I67" s="35">
        <v>0</v>
      </c>
      <c r="J67" s="22">
        <v>34964825401.910004</v>
      </c>
      <c r="K67" s="22">
        <v>34694530521.660004</v>
      </c>
      <c r="L67" s="22">
        <v>-34964825401.910004</v>
      </c>
    </row>
    <row r="68" spans="7:12" x14ac:dyDescent="0.2">
      <c r="G68" s="36" t="s">
        <v>139</v>
      </c>
      <c r="H68" s="35">
        <v>0</v>
      </c>
      <c r="I68" s="35">
        <v>0</v>
      </c>
      <c r="J68" s="19"/>
      <c r="K68" s="19"/>
      <c r="L68" s="19"/>
    </row>
    <row r="69" spans="7:12" x14ac:dyDescent="0.2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2">
      <c r="G70" s="36" t="s">
        <v>141</v>
      </c>
      <c r="H70" s="35">
        <v>0</v>
      </c>
      <c r="I70" s="35">
        <v>0</v>
      </c>
      <c r="J70" s="22">
        <v>13718942890.51</v>
      </c>
      <c r="K70" s="22">
        <v>7741044822.71</v>
      </c>
      <c r="L70" s="22">
        <v>-11007804060.629999</v>
      </c>
    </row>
    <row r="71" spans="7:12" x14ac:dyDescent="0.2">
      <c r="G71" s="36" t="s">
        <v>142</v>
      </c>
      <c r="H71" s="35">
        <v>0</v>
      </c>
      <c r="I71" s="35">
        <v>0</v>
      </c>
      <c r="J71" s="22">
        <v>5977898067.8000002</v>
      </c>
      <c r="K71" s="22">
        <v>1033307691.61</v>
      </c>
      <c r="L71" s="22">
        <v>-3266759237.9200001</v>
      </c>
    </row>
    <row r="72" spans="7:12" x14ac:dyDescent="0.2">
      <c r="G72" s="36" t="s">
        <v>143</v>
      </c>
      <c r="H72" s="35">
        <v>0</v>
      </c>
      <c r="I72" s="35">
        <v>0</v>
      </c>
      <c r="J72" s="22">
        <v>7741044822.71</v>
      </c>
      <c r="K72" s="22">
        <v>6707737131.1000004</v>
      </c>
      <c r="L72" s="22">
        <v>-7741044822.71</v>
      </c>
    </row>
    <row r="73" spans="7:12" x14ac:dyDescent="0.2">
      <c r="G73" s="36" t="s">
        <v>144</v>
      </c>
      <c r="H73" s="35">
        <v>0</v>
      </c>
      <c r="I73" s="35">
        <v>0</v>
      </c>
      <c r="J73" s="19"/>
      <c r="K73" s="19"/>
      <c r="L73" s="19"/>
    </row>
    <row r="74" spans="7:12" x14ac:dyDescent="0.2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2">
      <c r="G75" s="36" t="s">
        <v>146</v>
      </c>
      <c r="H75" s="35">
        <v>0</v>
      </c>
      <c r="I75" s="35">
        <v>0</v>
      </c>
      <c r="J75" s="22">
        <v>-21755361631.77</v>
      </c>
      <c r="K75" s="22">
        <v>-20927180772.009998</v>
      </c>
      <c r="L75" s="22">
        <v>21752452543.209999</v>
      </c>
    </row>
    <row r="76" spans="7:12" x14ac:dyDescent="0.2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2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2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2">
      <c r="G79" s="36" t="s">
        <v>150</v>
      </c>
      <c r="H79" s="35">
        <v>0</v>
      </c>
      <c r="I79" s="35">
        <v>0</v>
      </c>
      <c r="J79" s="22">
        <v>48692939810.379997</v>
      </c>
      <c r="K79" s="22">
        <v>42444746862.330002</v>
      </c>
      <c r="L79" s="22">
        <v>-45981800980.5</v>
      </c>
    </row>
    <row r="80" spans="7:12" x14ac:dyDescent="0.2">
      <c r="G80" s="36" t="s">
        <v>151</v>
      </c>
      <c r="H80" s="35">
        <v>0</v>
      </c>
      <c r="I80" s="35">
        <v>0</v>
      </c>
      <c r="J80" s="22">
        <v>72554787226.240005</v>
      </c>
      <c r="K80" s="22">
        <v>70718105412.610001</v>
      </c>
      <c r="L80" s="22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C89"/>
  <sheetViews>
    <sheetView showGridLines="0" tabSelected="1" topLeftCell="B2" zoomScaleNormal="100" workbookViewId="0">
      <selection activeCell="G8" sqref="G8"/>
    </sheetView>
  </sheetViews>
  <sheetFormatPr baseColWidth="10" defaultColWidth="83.6640625" defaultRowHeight="11.25" x14ac:dyDescent="0.2"/>
  <cols>
    <col min="1" max="1" width="1.6640625" style="37" customWidth="1"/>
    <col min="2" max="2" width="98.6640625" style="37" bestFit="1" customWidth="1"/>
    <col min="3" max="3" width="26.1640625" style="37" customWidth="1"/>
    <col min="4" max="4" width="28.1640625" style="77" bestFit="1" customWidth="1"/>
    <col min="5" max="5" width="10.5" style="37" customWidth="1"/>
    <col min="6" max="6" width="94.1640625" style="37" customWidth="1"/>
    <col min="7" max="7" width="22.5" style="37" bestFit="1" customWidth="1"/>
    <col min="8" max="8" width="25" style="77" bestFit="1" customWidth="1"/>
    <col min="9" max="9" width="4.1640625" style="50" customWidth="1"/>
    <col min="10" max="10" width="2.1640625" style="50" customWidth="1"/>
    <col min="11" max="11" width="11.6640625" style="50" hidden="1" customWidth="1"/>
    <col min="12" max="12" width="4" style="50" hidden="1" customWidth="1"/>
    <col min="13" max="13" width="10.1640625" style="50" hidden="1" customWidth="1"/>
    <col min="14" max="14" width="6" style="50" hidden="1" customWidth="1"/>
    <col min="15" max="15" width="9.6640625" style="50" hidden="1" customWidth="1"/>
    <col min="16" max="18" width="3.6640625" style="50" hidden="1" customWidth="1"/>
    <col min="19" max="19" width="3.5" style="50" hidden="1" customWidth="1"/>
    <col min="20" max="20" width="9.6640625" style="50" hidden="1" customWidth="1"/>
    <col min="21" max="21" width="6" style="50" hidden="1" customWidth="1"/>
    <col min="22" max="23" width="20.1640625" style="50" hidden="1" customWidth="1"/>
    <col min="24" max="24" width="4" style="50" hidden="1" customWidth="1"/>
    <col min="25" max="25" width="1.1640625" style="50" hidden="1" customWidth="1"/>
    <col min="26" max="26" width="8.1640625" style="50" hidden="1" customWidth="1"/>
    <col min="27" max="27" width="83.6640625" style="50" hidden="1" customWidth="1"/>
    <col min="28" max="16384" width="83.6640625" style="37"/>
  </cols>
  <sheetData>
    <row r="1" spans="1:29" s="47" customFormat="1" ht="12.75" hidden="1" x14ac:dyDescent="0.2">
      <c r="A1" s="48" t="s">
        <v>152</v>
      </c>
      <c r="B1" s="48" t="s">
        <v>153</v>
      </c>
      <c r="C1" s="48"/>
      <c r="D1" s="74" t="s">
        <v>154</v>
      </c>
      <c r="E1" s="48"/>
      <c r="F1" s="49" t="s">
        <v>12</v>
      </c>
      <c r="G1" s="48" t="s">
        <v>155</v>
      </c>
      <c r="H1" s="69" t="s">
        <v>156</v>
      </c>
      <c r="I1" s="41" t="s">
        <v>158</v>
      </c>
      <c r="J1" s="40" t="s">
        <v>159</v>
      </c>
      <c r="K1" s="53">
        <v>43465</v>
      </c>
      <c r="L1" s="41">
        <v>31</v>
      </c>
      <c r="M1" s="41"/>
      <c r="N1" s="41"/>
      <c r="O1" s="41"/>
      <c r="P1" s="41"/>
      <c r="Q1" s="41"/>
      <c r="R1" s="41"/>
      <c r="S1" s="54" t="s">
        <v>156</v>
      </c>
      <c r="T1" s="39" t="s">
        <v>160</v>
      </c>
      <c r="U1" s="39" t="s">
        <v>153</v>
      </c>
      <c r="V1" s="41" t="s">
        <v>161</v>
      </c>
      <c r="W1" s="41" t="s">
        <v>162</v>
      </c>
      <c r="X1" s="41" t="s">
        <v>156</v>
      </c>
      <c r="Y1" s="41"/>
      <c r="Z1" s="41"/>
      <c r="AA1" s="41"/>
    </row>
    <row r="2" spans="1:29" ht="13.5" thickBot="1" x14ac:dyDescent="0.25">
      <c r="A2" s="39"/>
      <c r="B2" s="39"/>
      <c r="C2" s="39"/>
      <c r="D2" s="76"/>
      <c r="E2" s="39"/>
      <c r="F2" s="40"/>
      <c r="G2" s="39"/>
      <c r="H2" s="72"/>
      <c r="I2" s="41"/>
      <c r="J2" s="40"/>
      <c r="K2" s="53"/>
      <c r="L2" s="41"/>
      <c r="M2" s="41"/>
      <c r="N2" s="41"/>
      <c r="O2" s="41"/>
      <c r="P2" s="41"/>
      <c r="Q2" s="41"/>
      <c r="R2" s="41"/>
      <c r="S2" s="55"/>
      <c r="T2" s="39"/>
      <c r="U2" s="39" t="s">
        <v>153</v>
      </c>
      <c r="V2" s="41"/>
      <c r="W2" s="41"/>
      <c r="X2" s="41"/>
      <c r="Y2" s="41"/>
      <c r="Z2" s="41"/>
      <c r="AA2" s="41"/>
    </row>
    <row r="3" spans="1:29" ht="18" x14ac:dyDescent="0.25">
      <c r="A3" s="38"/>
      <c r="B3" s="89" t="s">
        <v>163</v>
      </c>
      <c r="C3" s="90"/>
      <c r="D3" s="90"/>
      <c r="E3" s="90"/>
      <c r="F3" s="90"/>
      <c r="G3" s="90"/>
      <c r="H3" s="91"/>
      <c r="I3" s="41"/>
      <c r="J3" s="41"/>
      <c r="K3" s="41" t="s">
        <v>259</v>
      </c>
      <c r="L3" s="41"/>
      <c r="M3" s="39" t="s">
        <v>262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20.25" x14ac:dyDescent="0.3">
      <c r="A4" s="38"/>
      <c r="B4" s="92" t="s">
        <v>164</v>
      </c>
      <c r="C4" s="93"/>
      <c r="D4" s="93"/>
      <c r="E4" s="93"/>
      <c r="F4" s="93"/>
      <c r="G4" s="93"/>
      <c r="H4" s="94"/>
      <c r="I4" s="41"/>
      <c r="J4" s="41"/>
      <c r="K4" s="41" t="s">
        <v>253</v>
      </c>
      <c r="L4" s="41"/>
      <c r="M4" s="39" t="s">
        <v>265</v>
      </c>
      <c r="N4" s="41"/>
      <c r="O4" s="41"/>
      <c r="P4" s="41"/>
      <c r="Q4" s="41"/>
      <c r="R4" s="41"/>
      <c r="S4" s="41"/>
      <c r="T4" s="41" t="s">
        <v>165</v>
      </c>
      <c r="U4" s="41" t="s">
        <v>156</v>
      </c>
      <c r="V4" s="41">
        <v>12</v>
      </c>
      <c r="W4" s="41" t="s">
        <v>158</v>
      </c>
      <c r="X4" s="41">
        <v>1</v>
      </c>
      <c r="Y4" s="41" t="s">
        <v>157</v>
      </c>
      <c r="Z4" s="41"/>
      <c r="AA4" s="41"/>
    </row>
    <row r="5" spans="1:29" ht="12.75" x14ac:dyDescent="0.2">
      <c r="A5" s="38"/>
      <c r="B5" s="95" t="s">
        <v>275</v>
      </c>
      <c r="C5" s="96"/>
      <c r="D5" s="96"/>
      <c r="E5" s="96"/>
      <c r="F5" s="96"/>
      <c r="G5" s="96"/>
      <c r="H5" s="97"/>
      <c r="I5" s="41"/>
      <c r="J5" s="41"/>
      <c r="K5" s="41"/>
      <c r="L5" s="41"/>
      <c r="M5" s="39" t="s">
        <v>271</v>
      </c>
      <c r="N5" s="41"/>
      <c r="O5" s="41"/>
      <c r="P5" s="41"/>
      <c r="Q5" s="41"/>
      <c r="R5" s="41"/>
      <c r="S5" s="41"/>
      <c r="T5" s="41" t="s">
        <v>166</v>
      </c>
      <c r="U5" s="41" t="s">
        <v>156</v>
      </c>
      <c r="V5" s="41">
        <v>12</v>
      </c>
      <c r="W5" s="41" t="s">
        <v>158</v>
      </c>
      <c r="X5" s="41">
        <v>2</v>
      </c>
      <c r="Y5" s="41" t="s">
        <v>167</v>
      </c>
      <c r="Z5" s="41"/>
      <c r="AA5" s="41"/>
    </row>
    <row r="6" spans="1:29" ht="13.5" thickBot="1" x14ac:dyDescent="0.25">
      <c r="A6" s="38"/>
      <c r="B6" s="98" t="s">
        <v>261</v>
      </c>
      <c r="C6" s="99"/>
      <c r="D6" s="100"/>
      <c r="E6" s="99"/>
      <c r="F6" s="100"/>
      <c r="G6" s="100"/>
      <c r="H6" s="101"/>
      <c r="I6" s="41"/>
      <c r="J6" s="41"/>
      <c r="K6" s="41" t="s">
        <v>253</v>
      </c>
      <c r="L6" s="41"/>
      <c r="M6" s="41" t="str">
        <f>MID(M4,2,2)</f>
        <v>12</v>
      </c>
      <c r="N6" s="41">
        <f t="shared" ref="N6:N10" si="0">VALUE(M6)</f>
        <v>12</v>
      </c>
      <c r="O6" s="41" t="str">
        <f>VLOOKUP(N6,$R$6:$S$21,2,0)</f>
        <v>Diciembre</v>
      </c>
      <c r="P6" s="41"/>
      <c r="Q6" s="41"/>
      <c r="R6" s="41">
        <f>VALUE(1)</f>
        <v>1</v>
      </c>
      <c r="S6" s="41" t="s">
        <v>157</v>
      </c>
      <c r="T6" s="41" t="str">
        <f>MID(T4,2,2)</f>
        <v>ct</v>
      </c>
      <c r="U6" s="41"/>
      <c r="V6" s="41"/>
      <c r="W6" s="41"/>
      <c r="X6" s="41">
        <v>5</v>
      </c>
      <c r="Y6" s="41" t="s">
        <v>170</v>
      </c>
      <c r="Z6" s="41"/>
      <c r="AA6" s="41"/>
    </row>
    <row r="7" spans="1:29" ht="12.75" x14ac:dyDescent="0.2">
      <c r="A7" s="38"/>
      <c r="B7" s="64" t="s">
        <v>171</v>
      </c>
      <c r="C7" s="85" t="s">
        <v>276</v>
      </c>
      <c r="D7" s="68" t="s">
        <v>274</v>
      </c>
      <c r="E7" s="59"/>
      <c r="F7" s="60" t="s">
        <v>171</v>
      </c>
      <c r="G7" s="85" t="s">
        <v>276</v>
      </c>
      <c r="H7" s="86" t="s">
        <v>274</v>
      </c>
      <c r="I7" s="41"/>
      <c r="J7" s="41"/>
      <c r="K7" s="41" t="s">
        <v>254</v>
      </c>
      <c r="L7" s="41"/>
      <c r="M7" s="41" t="s">
        <v>272</v>
      </c>
      <c r="N7" s="41">
        <v>25</v>
      </c>
      <c r="P7" s="41"/>
      <c r="Q7" s="41"/>
      <c r="R7" s="41">
        <v>2</v>
      </c>
      <c r="S7" s="41" t="s">
        <v>167</v>
      </c>
      <c r="T7" s="41" t="s">
        <v>273</v>
      </c>
      <c r="U7" s="41"/>
      <c r="V7" s="41"/>
      <c r="W7" s="41"/>
      <c r="X7" s="41">
        <v>6</v>
      </c>
      <c r="Y7" s="41" t="s">
        <v>172</v>
      </c>
      <c r="Z7" s="41"/>
      <c r="AA7" s="41"/>
    </row>
    <row r="8" spans="1:29" ht="12.75" x14ac:dyDescent="0.2">
      <c r="A8" s="38"/>
      <c r="B8" s="51" t="s">
        <v>173</v>
      </c>
      <c r="C8" s="63"/>
      <c r="D8" s="70"/>
      <c r="E8" s="79"/>
      <c r="F8" s="79" t="s">
        <v>174</v>
      </c>
      <c r="G8" s="63"/>
      <c r="H8" s="70"/>
      <c r="I8" s="41"/>
      <c r="J8" s="41"/>
      <c r="K8" s="41" t="s">
        <v>255</v>
      </c>
      <c r="L8" s="41"/>
      <c r="M8" s="41" t="str">
        <f>MID(M5,4,2)</f>
        <v>01</v>
      </c>
      <c r="N8" s="41">
        <f t="shared" si="0"/>
        <v>1</v>
      </c>
      <c r="O8" s="50" t="str">
        <f>VLOOKUP(N8,R6:S17,2,0)</f>
        <v>Enero</v>
      </c>
      <c r="P8" s="41"/>
      <c r="Q8" s="41"/>
      <c r="R8" s="41">
        <f>VALUE(3)</f>
        <v>3</v>
      </c>
      <c r="S8" s="41" t="s">
        <v>168</v>
      </c>
      <c r="T8" s="41" t="str">
        <f>MID(T5,4,2)</f>
        <v>er</v>
      </c>
      <c r="U8" s="41"/>
      <c r="V8" s="41"/>
      <c r="W8" s="41"/>
      <c r="X8" s="41">
        <v>7</v>
      </c>
      <c r="Y8" s="41" t="s">
        <v>175</v>
      </c>
      <c r="Z8" s="41"/>
      <c r="AA8" s="41"/>
    </row>
    <row r="9" spans="1:29" ht="12.75" x14ac:dyDescent="0.2">
      <c r="A9" s="38"/>
      <c r="B9" s="51" t="s">
        <v>176</v>
      </c>
      <c r="C9" s="61"/>
      <c r="D9" s="73"/>
      <c r="E9" s="80"/>
      <c r="F9" s="79" t="s">
        <v>177</v>
      </c>
      <c r="G9" s="62"/>
      <c r="H9" s="73"/>
      <c r="I9" s="41"/>
      <c r="J9" s="41"/>
      <c r="K9" s="41" t="s">
        <v>256</v>
      </c>
      <c r="L9" s="41"/>
      <c r="M9" s="41" t="str">
        <f>MID(M3,5,4)</f>
        <v>2022</v>
      </c>
      <c r="N9" s="41">
        <f t="shared" si="0"/>
        <v>2022</v>
      </c>
      <c r="P9" s="41"/>
      <c r="Q9" s="41"/>
      <c r="R9" s="41">
        <f>VALUE(4)</f>
        <v>4</v>
      </c>
      <c r="S9" s="41" t="s">
        <v>169</v>
      </c>
      <c r="T9" s="41" t="str">
        <f>MID(T5,7,4)</f>
        <v>or</v>
      </c>
      <c r="U9" s="41"/>
      <c r="V9" s="41"/>
      <c r="W9" s="41"/>
      <c r="X9" s="41">
        <v>8</v>
      </c>
      <c r="Y9" s="41" t="s">
        <v>178</v>
      </c>
      <c r="Z9" s="41"/>
      <c r="AA9" s="41"/>
    </row>
    <row r="10" spans="1:29" ht="12.75" x14ac:dyDescent="0.2">
      <c r="A10" s="38"/>
      <c r="B10" s="52" t="s">
        <v>179</v>
      </c>
      <c r="C10" s="71">
        <f>SUM(C11:C17)</f>
        <v>6344656402.1000004</v>
      </c>
      <c r="D10" s="71">
        <f>SUM(D11:D17)</f>
        <v>1107353894.46</v>
      </c>
      <c r="E10" s="81"/>
      <c r="F10" s="79" t="s">
        <v>180</v>
      </c>
      <c r="G10" s="71">
        <f>SUM(G11:G19)</f>
        <v>1934879656.0699999</v>
      </c>
      <c r="H10" s="71">
        <f>SUM(H11:H19)</f>
        <v>4262702981.4600005</v>
      </c>
      <c r="I10" s="41"/>
      <c r="J10" s="82"/>
      <c r="K10" s="41"/>
      <c r="L10" s="41"/>
      <c r="M10" s="41" t="str">
        <f>MID(M4,5,4)</f>
        <v>2021</v>
      </c>
      <c r="N10" s="41">
        <f t="shared" si="0"/>
        <v>2021</v>
      </c>
      <c r="P10" s="41"/>
      <c r="Q10" s="41"/>
      <c r="R10" s="41">
        <f>VALUE(5)</f>
        <v>5</v>
      </c>
      <c r="S10" s="41" t="s">
        <v>170</v>
      </c>
      <c r="T10" s="41"/>
      <c r="U10" s="41"/>
      <c r="V10" s="41"/>
      <c r="W10" s="41"/>
      <c r="X10" s="41">
        <v>9</v>
      </c>
      <c r="Y10" s="41" t="s">
        <v>181</v>
      </c>
      <c r="Z10" s="41"/>
      <c r="AA10" s="41"/>
    </row>
    <row r="11" spans="1:29" ht="12.75" x14ac:dyDescent="0.2">
      <c r="A11" s="38"/>
      <c r="B11" s="42" t="s">
        <v>38</v>
      </c>
      <c r="C11" s="87">
        <v>851083847.73000002</v>
      </c>
      <c r="D11" s="75">
        <v>371428173.56</v>
      </c>
      <c r="E11" s="82"/>
      <c r="F11" s="80" t="s">
        <v>90</v>
      </c>
      <c r="G11" s="75">
        <v>198635068.91</v>
      </c>
      <c r="H11" s="75">
        <v>763281389.89999998</v>
      </c>
      <c r="I11" s="41"/>
      <c r="J11" s="82"/>
      <c r="K11" s="41"/>
      <c r="L11" s="41"/>
      <c r="M11" s="41"/>
      <c r="N11" s="41"/>
      <c r="P11" s="41"/>
      <c r="Q11" s="41"/>
      <c r="R11" s="41">
        <f>VALUE(6)</f>
        <v>6</v>
      </c>
      <c r="S11" s="41" t="s">
        <v>172</v>
      </c>
      <c r="T11" s="41"/>
      <c r="U11" s="41"/>
      <c r="V11" s="41"/>
      <c r="W11" s="41"/>
      <c r="X11" s="41">
        <v>10</v>
      </c>
      <c r="Y11" s="41" t="s">
        <v>182</v>
      </c>
      <c r="Z11" s="41"/>
      <c r="AA11" s="41"/>
      <c r="AC11" s="57"/>
    </row>
    <row r="12" spans="1:29" ht="12.75" x14ac:dyDescent="0.2">
      <c r="A12" s="38"/>
      <c r="B12" s="42" t="s">
        <v>39</v>
      </c>
      <c r="C12" s="87">
        <v>2535969745.3400002</v>
      </c>
      <c r="D12" s="75">
        <v>43441587.810000002</v>
      </c>
      <c r="E12" s="82"/>
      <c r="F12" s="80" t="s">
        <v>91</v>
      </c>
      <c r="G12" s="75">
        <v>330016600.79000002</v>
      </c>
      <c r="H12" s="75">
        <v>1323222562.3499999</v>
      </c>
      <c r="I12" s="41"/>
      <c r="J12" s="82"/>
      <c r="K12" s="41" t="s">
        <v>257</v>
      </c>
      <c r="L12" s="41"/>
      <c r="M12" s="41" t="str">
        <f>MID(M4,5,4)</f>
        <v>2021</v>
      </c>
      <c r="N12" s="41"/>
      <c r="P12" s="41"/>
      <c r="Q12" s="41"/>
      <c r="R12" s="41">
        <f>VALUE(7)</f>
        <v>7</v>
      </c>
      <c r="S12" s="41" t="s">
        <v>175</v>
      </c>
      <c r="T12" s="41" t="str">
        <f>MID(T4,5,4)</f>
        <v>al</v>
      </c>
      <c r="U12" s="41"/>
      <c r="V12" s="41"/>
      <c r="W12" s="41"/>
      <c r="X12" s="41">
        <v>11</v>
      </c>
      <c r="Y12" s="41" t="s">
        <v>183</v>
      </c>
      <c r="Z12" s="41"/>
      <c r="AA12" s="41"/>
      <c r="AC12" s="57"/>
    </row>
    <row r="13" spans="1:29" ht="12.75" x14ac:dyDescent="0.2">
      <c r="A13" s="38"/>
      <c r="B13" s="42" t="s">
        <v>40</v>
      </c>
      <c r="C13" s="87">
        <v>0</v>
      </c>
      <c r="D13" s="75">
        <v>0</v>
      </c>
      <c r="E13" s="82"/>
      <c r="F13" s="80" t="s">
        <v>184</v>
      </c>
      <c r="G13" s="75">
        <v>54161394.170000002</v>
      </c>
      <c r="H13" s="75">
        <v>271458704.29000002</v>
      </c>
      <c r="I13" s="41"/>
      <c r="J13" s="82"/>
      <c r="K13" s="41" t="s">
        <v>258</v>
      </c>
      <c r="L13" s="41"/>
      <c r="M13" s="41" t="str">
        <f>MID(M3,5,4)</f>
        <v>2022</v>
      </c>
      <c r="N13" s="41"/>
      <c r="P13" s="41"/>
      <c r="Q13" s="41"/>
      <c r="R13" s="41">
        <f>VALUE(8)</f>
        <v>8</v>
      </c>
      <c r="S13" s="41" t="s">
        <v>178</v>
      </c>
      <c r="T13" s="41" t="str">
        <f>MID(T3,5,4)</f>
        <v/>
      </c>
      <c r="U13" s="41"/>
      <c r="V13" s="41"/>
      <c r="W13" s="41"/>
      <c r="X13" s="41">
        <v>12</v>
      </c>
      <c r="Y13" s="41" t="s">
        <v>158</v>
      </c>
      <c r="Z13" s="41"/>
      <c r="AA13" s="41"/>
      <c r="AC13" s="57"/>
    </row>
    <row r="14" spans="1:29" ht="12.75" x14ac:dyDescent="0.2">
      <c r="A14" s="38"/>
      <c r="B14" s="42" t="s">
        <v>41</v>
      </c>
      <c r="C14" s="87">
        <v>714684333</v>
      </c>
      <c r="D14" s="75">
        <v>236503752</v>
      </c>
      <c r="E14" s="82"/>
      <c r="F14" s="80" t="s">
        <v>185</v>
      </c>
      <c r="G14" s="75">
        <v>86400302.980000004</v>
      </c>
      <c r="H14" s="75">
        <v>69633578.840000004</v>
      </c>
      <c r="I14" s="41"/>
      <c r="J14" s="82"/>
      <c r="K14" s="41"/>
      <c r="L14" s="41"/>
      <c r="M14" s="41"/>
      <c r="N14" s="41"/>
      <c r="P14" s="41"/>
      <c r="Q14" s="41"/>
      <c r="R14" s="41">
        <f>VALUE(9)</f>
        <v>9</v>
      </c>
      <c r="S14" s="41" t="s">
        <v>181</v>
      </c>
      <c r="T14" s="41"/>
      <c r="U14" s="41"/>
      <c r="V14" s="41"/>
      <c r="W14" s="41"/>
      <c r="X14" s="41"/>
      <c r="Y14" s="41"/>
      <c r="Z14" s="41"/>
      <c r="AA14" s="41"/>
      <c r="AB14" s="57"/>
      <c r="AC14" s="57"/>
    </row>
    <row r="15" spans="1:29" ht="12.75" x14ac:dyDescent="0.2">
      <c r="B15" s="42" t="s">
        <v>42</v>
      </c>
      <c r="C15" s="87">
        <v>2242889470.0300002</v>
      </c>
      <c r="D15" s="75">
        <v>455951375.08999997</v>
      </c>
      <c r="E15" s="82"/>
      <c r="F15" s="80" t="s">
        <v>94</v>
      </c>
      <c r="G15" s="75">
        <v>956472924.61000001</v>
      </c>
      <c r="H15" s="75">
        <v>675085793.71000004</v>
      </c>
      <c r="J15" s="82"/>
      <c r="K15" s="50" t="e">
        <f>CONCATENATE("01/",IF(OR(#REF!="13",#REF!="14",#REF!="15",#REF!="16"),12,#REF!),"/",M13)</f>
        <v>#REF!</v>
      </c>
      <c r="M15" s="50" t="e">
        <f>CONCATENATE("01/",#REF!,"/",O13)</f>
        <v>#REF!</v>
      </c>
      <c r="P15" s="41"/>
      <c r="Q15" s="41"/>
      <c r="R15" s="41">
        <f>VALUE(10)</f>
        <v>10</v>
      </c>
      <c r="S15" s="41" t="s">
        <v>182</v>
      </c>
      <c r="AC15" s="57"/>
    </row>
    <row r="16" spans="1:29" ht="12.75" x14ac:dyDescent="0.2">
      <c r="B16" s="46" t="s">
        <v>186</v>
      </c>
      <c r="C16" s="87">
        <v>0</v>
      </c>
      <c r="D16" s="75">
        <v>0</v>
      </c>
      <c r="E16" s="82"/>
      <c r="F16" s="83" t="s">
        <v>187</v>
      </c>
      <c r="G16" s="75">
        <v>4066121.27</v>
      </c>
      <c r="H16" s="75">
        <v>24642809.010000002</v>
      </c>
      <c r="J16" s="82"/>
      <c r="K16" s="56" t="e">
        <f>EOMONTH(K15,0)</f>
        <v>#REF!</v>
      </c>
      <c r="M16" s="56" t="e">
        <f>EOMONTH(M15,0)</f>
        <v>#REF!</v>
      </c>
      <c r="P16" s="41"/>
      <c r="Q16" s="41"/>
      <c r="R16" s="41">
        <f>VALUE(11)</f>
        <v>11</v>
      </c>
      <c r="S16" s="41" t="s">
        <v>183</v>
      </c>
      <c r="AC16" s="57"/>
    </row>
    <row r="17" spans="2:29" ht="12.75" x14ac:dyDescent="0.2">
      <c r="B17" s="42" t="s">
        <v>44</v>
      </c>
      <c r="C17" s="87">
        <v>29006</v>
      </c>
      <c r="D17" s="75">
        <v>29006</v>
      </c>
      <c r="E17" s="82"/>
      <c r="F17" s="80" t="s">
        <v>96</v>
      </c>
      <c r="G17" s="75">
        <v>228688118.03999999</v>
      </c>
      <c r="H17" s="75">
        <v>1130658995.52</v>
      </c>
      <c r="K17" s="56"/>
      <c r="P17" s="41"/>
      <c r="Q17" s="41"/>
      <c r="R17" s="41">
        <f>VALUE(12)</f>
        <v>12</v>
      </c>
      <c r="S17" s="41" t="s">
        <v>158</v>
      </c>
      <c r="AC17" s="57"/>
    </row>
    <row r="18" spans="2:29" ht="12.75" x14ac:dyDescent="0.2">
      <c r="B18" s="52" t="s">
        <v>188</v>
      </c>
      <c r="C18" s="71">
        <f>SUM(C19:C25)</f>
        <v>1195346020.5500002</v>
      </c>
      <c r="D18" s="71">
        <f>SUM(D19:D25)</f>
        <v>835077205.38000011</v>
      </c>
      <c r="E18" s="82"/>
      <c r="F18" s="80" t="s">
        <v>189</v>
      </c>
      <c r="G18" s="75">
        <v>895512.55</v>
      </c>
      <c r="H18" s="75">
        <v>146326.69</v>
      </c>
      <c r="K18" s="50" t="str">
        <f>CONCATENATE("01/",IF(OR(M6="13",M6="14",M6="15",M6="16"),"12",M6),"/",M12)</f>
        <v>01/12/2021</v>
      </c>
      <c r="R18" s="41">
        <v>13</v>
      </c>
      <c r="S18" s="41" t="s">
        <v>158</v>
      </c>
      <c r="AC18" s="57"/>
    </row>
    <row r="19" spans="2:29" ht="12.75" x14ac:dyDescent="0.2">
      <c r="B19" s="42" t="s">
        <v>46</v>
      </c>
      <c r="C19" s="87">
        <v>0</v>
      </c>
      <c r="D19" s="75">
        <v>0</v>
      </c>
      <c r="E19" s="82"/>
      <c r="F19" s="80" t="s">
        <v>98</v>
      </c>
      <c r="G19" s="75">
        <v>75543612.75</v>
      </c>
      <c r="H19" s="75">
        <v>4572821.1500000004</v>
      </c>
      <c r="K19" s="56">
        <f>EOMONTH(K18,0)</f>
        <v>44561</v>
      </c>
      <c r="R19" s="41">
        <v>14</v>
      </c>
      <c r="S19" s="41" t="s">
        <v>158</v>
      </c>
      <c r="AC19" s="57"/>
    </row>
    <row r="20" spans="2:29" ht="12.75" x14ac:dyDescent="0.2">
      <c r="B20" s="42" t="s">
        <v>47</v>
      </c>
      <c r="C20" s="87">
        <v>39501.97</v>
      </c>
      <c r="D20" s="75">
        <v>39490.47</v>
      </c>
      <c r="E20" s="82"/>
      <c r="F20" s="79" t="s">
        <v>190</v>
      </c>
      <c r="G20" s="71">
        <f>SUM(G21:G23)</f>
        <v>835000004</v>
      </c>
      <c r="H20" s="71">
        <f>SUM(H21:H23)</f>
        <v>500000000</v>
      </c>
      <c r="R20" s="41">
        <v>15</v>
      </c>
      <c r="S20" s="41" t="s">
        <v>158</v>
      </c>
      <c r="AC20" s="57"/>
    </row>
    <row r="21" spans="2:29" ht="12.75" x14ac:dyDescent="0.2">
      <c r="B21" s="42" t="s">
        <v>48</v>
      </c>
      <c r="C21" s="87">
        <v>394503836.89999998</v>
      </c>
      <c r="D21" s="75">
        <v>62918185.780000001</v>
      </c>
      <c r="E21" s="82"/>
      <c r="F21" s="80" t="s">
        <v>100</v>
      </c>
      <c r="G21" s="75">
        <v>835000004</v>
      </c>
      <c r="H21" s="75">
        <v>500000000</v>
      </c>
      <c r="K21" s="50" t="e">
        <f>TEXT(K16,"dd")</f>
        <v>#REF!</v>
      </c>
      <c r="M21" s="50" t="e">
        <f>TEXT(M16,"dd")</f>
        <v>#REF!</v>
      </c>
      <c r="R21" s="41">
        <v>16</v>
      </c>
      <c r="S21" s="41" t="s">
        <v>158</v>
      </c>
      <c r="AB21" s="58"/>
      <c r="AC21" s="57"/>
    </row>
    <row r="22" spans="2:29" ht="12.75" x14ac:dyDescent="0.2">
      <c r="B22" s="42" t="s">
        <v>49</v>
      </c>
      <c r="C22" s="87">
        <v>7313.43</v>
      </c>
      <c r="D22" s="75">
        <v>7313.36</v>
      </c>
      <c r="E22" s="82"/>
      <c r="F22" s="80" t="s">
        <v>191</v>
      </c>
      <c r="G22" s="75">
        <v>0</v>
      </c>
      <c r="H22" s="75">
        <v>0</v>
      </c>
      <c r="K22" s="50" t="str">
        <f>TEXT(K19,"dd")</f>
        <v>31</v>
      </c>
      <c r="AB22" s="58"/>
      <c r="AC22" s="57"/>
    </row>
    <row r="23" spans="2:29" ht="12.75" x14ac:dyDescent="0.2">
      <c r="B23" s="42" t="s">
        <v>50</v>
      </c>
      <c r="C23" s="87">
        <v>48349157.5</v>
      </c>
      <c r="D23" s="75">
        <v>39637222.780000001</v>
      </c>
      <c r="E23" s="82"/>
      <c r="F23" s="80" t="s">
        <v>102</v>
      </c>
      <c r="G23" s="75">
        <v>0</v>
      </c>
      <c r="H23" s="75">
        <v>0</v>
      </c>
      <c r="AB23" s="58"/>
      <c r="AC23" s="57"/>
    </row>
    <row r="24" spans="2:29" ht="12.75" x14ac:dyDescent="0.2">
      <c r="B24" s="42" t="s">
        <v>51</v>
      </c>
      <c r="C24" s="87">
        <v>35320000.539999999</v>
      </c>
      <c r="D24" s="75">
        <v>47996401.299999997</v>
      </c>
      <c r="E24" s="82"/>
      <c r="F24" s="79" t="s">
        <v>192</v>
      </c>
      <c r="G24" s="71">
        <f>SUM(G25:G26)</f>
        <v>25893129.16</v>
      </c>
      <c r="H24" s="71">
        <f>SUM(H25:H26)</f>
        <v>791373313.82000005</v>
      </c>
      <c r="K24" s="50" t="e">
        <f>CONCATENATE("Al"," ",K21," ","de"," ",#REF!," ","del"," ",N9," ","y"," ","al"," ",K22," ","de"," ",O6," ","del"," ",N10)</f>
        <v>#REF!</v>
      </c>
      <c r="AB24" s="58"/>
      <c r="AC24" s="57"/>
    </row>
    <row r="25" spans="2:29" ht="12.75" x14ac:dyDescent="0.2">
      <c r="B25" s="42" t="s">
        <v>193</v>
      </c>
      <c r="C25" s="87">
        <v>717126210.21000004</v>
      </c>
      <c r="D25" s="75">
        <v>684478591.69000006</v>
      </c>
      <c r="E25" s="82"/>
      <c r="F25" s="80" t="s">
        <v>104</v>
      </c>
      <c r="G25" s="75">
        <v>25893129.16</v>
      </c>
      <c r="H25" s="75">
        <v>791373313.82000005</v>
      </c>
      <c r="K25" s="50" t="e">
        <f>CONCATENATE("Al"," ",K21," ","de"," ",O6," ","del"," ",N10," ","y"," ","al"," ",K21," ","de"," ",#REF!," ","del"," ",N9)</f>
        <v>#REF!</v>
      </c>
      <c r="AB25" s="58"/>
      <c r="AC25" s="57"/>
    </row>
    <row r="26" spans="2:29" ht="12.75" x14ac:dyDescent="0.2">
      <c r="B26" s="51" t="s">
        <v>194</v>
      </c>
      <c r="C26" s="71">
        <f>SUM(C27:C31)</f>
        <v>303772210.70999998</v>
      </c>
      <c r="D26" s="71">
        <f>SUM(D27:D31)</f>
        <v>281843166.63</v>
      </c>
      <c r="E26" s="82"/>
      <c r="F26" s="80" t="s">
        <v>105</v>
      </c>
      <c r="G26" s="75">
        <v>0</v>
      </c>
      <c r="H26" s="75">
        <v>0</v>
      </c>
      <c r="AB26" s="58"/>
      <c r="AC26" s="57"/>
    </row>
    <row r="27" spans="2:29" ht="12.75" x14ac:dyDescent="0.2">
      <c r="B27" s="46" t="s">
        <v>195</v>
      </c>
      <c r="C27" s="87">
        <v>0</v>
      </c>
      <c r="D27" s="75">
        <v>0</v>
      </c>
      <c r="E27" s="82"/>
      <c r="F27" s="79" t="s">
        <v>196</v>
      </c>
      <c r="G27" s="71">
        <v>0</v>
      </c>
      <c r="H27" s="71">
        <v>0</v>
      </c>
      <c r="AC27" s="57"/>
    </row>
    <row r="28" spans="2:29" ht="12.75" x14ac:dyDescent="0.2">
      <c r="B28" s="42" t="s">
        <v>197</v>
      </c>
      <c r="C28" s="87">
        <v>0</v>
      </c>
      <c r="D28" s="75">
        <v>0</v>
      </c>
      <c r="E28" s="82"/>
      <c r="F28" s="79" t="s">
        <v>198</v>
      </c>
      <c r="G28" s="71">
        <v>0</v>
      </c>
      <c r="H28" s="71">
        <v>0</v>
      </c>
      <c r="AC28" s="57"/>
    </row>
    <row r="29" spans="2:29" ht="12.75" x14ac:dyDescent="0.2">
      <c r="B29" s="42" t="s">
        <v>199</v>
      </c>
      <c r="C29" s="87">
        <v>0</v>
      </c>
      <c r="D29" s="75">
        <v>0</v>
      </c>
      <c r="E29" s="82"/>
      <c r="F29" s="80" t="s">
        <v>108</v>
      </c>
      <c r="G29" s="75">
        <v>0</v>
      </c>
      <c r="H29" s="75">
        <v>0</v>
      </c>
      <c r="AC29" s="57"/>
    </row>
    <row r="30" spans="2:29" ht="12.75" x14ac:dyDescent="0.2">
      <c r="B30" s="42" t="s">
        <v>200</v>
      </c>
      <c r="C30" s="87">
        <v>303772210.70999998</v>
      </c>
      <c r="D30" s="75">
        <v>281843166.63</v>
      </c>
      <c r="E30" s="82"/>
      <c r="F30" s="80" t="s">
        <v>109</v>
      </c>
      <c r="G30" s="75">
        <v>0</v>
      </c>
      <c r="H30" s="75">
        <v>0</v>
      </c>
      <c r="AC30" s="57"/>
    </row>
    <row r="31" spans="2:29" ht="12.75" x14ac:dyDescent="0.2">
      <c r="B31" s="42" t="s">
        <v>201</v>
      </c>
      <c r="C31" s="87">
        <v>0</v>
      </c>
      <c r="D31" s="75">
        <v>0</v>
      </c>
      <c r="E31" s="82"/>
      <c r="F31" s="80" t="s">
        <v>110</v>
      </c>
      <c r="G31" s="75">
        <v>0</v>
      </c>
      <c r="H31" s="75">
        <v>0</v>
      </c>
      <c r="AC31" s="57"/>
    </row>
    <row r="32" spans="2:29" ht="25.5" x14ac:dyDescent="0.2">
      <c r="B32" s="51" t="s">
        <v>202</v>
      </c>
      <c r="C32" s="71">
        <f>SUM(C33:C37)</f>
        <v>0</v>
      </c>
      <c r="D32" s="71">
        <f>SUM(D33:D37)</f>
        <v>0</v>
      </c>
      <c r="E32" s="82"/>
      <c r="F32" s="79" t="s">
        <v>203</v>
      </c>
      <c r="G32" s="71">
        <f>SUM(G33:G38)</f>
        <v>222079977.42000002</v>
      </c>
      <c r="H32" s="71">
        <f>SUM(H33:H38)</f>
        <v>225281522.38000003</v>
      </c>
      <c r="AC32" s="57"/>
    </row>
    <row r="33" spans="2:29" ht="12.75" x14ac:dyDescent="0.2">
      <c r="B33" s="42" t="s">
        <v>60</v>
      </c>
      <c r="C33" s="75">
        <v>0</v>
      </c>
      <c r="D33" s="75">
        <v>0</v>
      </c>
      <c r="E33" s="82"/>
      <c r="F33" s="80" t="s">
        <v>112</v>
      </c>
      <c r="G33" s="75">
        <v>14819769.58</v>
      </c>
      <c r="H33" s="75">
        <v>14320247.58</v>
      </c>
      <c r="AC33" s="57"/>
    </row>
    <row r="34" spans="2:29" ht="12.75" x14ac:dyDescent="0.2">
      <c r="B34" s="42" t="s">
        <v>61</v>
      </c>
      <c r="C34" s="75">
        <v>0</v>
      </c>
      <c r="D34" s="75">
        <v>0</v>
      </c>
      <c r="E34" s="82"/>
      <c r="F34" s="80" t="s">
        <v>113</v>
      </c>
      <c r="G34" s="75">
        <v>207260207.84</v>
      </c>
      <c r="H34" s="75">
        <v>210961274.80000001</v>
      </c>
      <c r="AC34" s="57"/>
    </row>
    <row r="35" spans="2:29" ht="12.75" x14ac:dyDescent="0.2">
      <c r="B35" s="42" t="s">
        <v>62</v>
      </c>
      <c r="C35" s="75">
        <v>0</v>
      </c>
      <c r="D35" s="75">
        <v>0</v>
      </c>
      <c r="E35" s="82"/>
      <c r="F35" s="80" t="s">
        <v>114</v>
      </c>
      <c r="G35" s="75">
        <v>0</v>
      </c>
      <c r="H35" s="75">
        <v>0</v>
      </c>
      <c r="AC35" s="57"/>
    </row>
    <row r="36" spans="2:29" ht="12.75" x14ac:dyDescent="0.2">
      <c r="B36" s="42" t="s">
        <v>204</v>
      </c>
      <c r="C36" s="75">
        <v>0</v>
      </c>
      <c r="D36" s="75">
        <v>0</v>
      </c>
      <c r="E36" s="82"/>
      <c r="F36" s="80" t="s">
        <v>205</v>
      </c>
      <c r="G36" s="75">
        <v>0</v>
      </c>
      <c r="H36" s="75">
        <v>0</v>
      </c>
      <c r="AC36" s="57"/>
    </row>
    <row r="37" spans="2:29" ht="12.75" x14ac:dyDescent="0.2">
      <c r="B37" s="42" t="s">
        <v>64</v>
      </c>
      <c r="C37" s="75">
        <v>0</v>
      </c>
      <c r="D37" s="75">
        <v>0</v>
      </c>
      <c r="E37" s="82"/>
      <c r="F37" s="80" t="s">
        <v>206</v>
      </c>
      <c r="G37" s="75">
        <v>0</v>
      </c>
      <c r="H37" s="75">
        <v>0</v>
      </c>
      <c r="AC37" s="57"/>
    </row>
    <row r="38" spans="2:29" ht="12.75" x14ac:dyDescent="0.2">
      <c r="B38" s="51" t="s">
        <v>207</v>
      </c>
      <c r="C38" s="71">
        <v>486820.21</v>
      </c>
      <c r="D38" s="71">
        <v>578456.49</v>
      </c>
      <c r="E38" s="82"/>
      <c r="F38" s="80" t="s">
        <v>117</v>
      </c>
      <c r="G38" s="75">
        <v>0</v>
      </c>
      <c r="H38" s="75">
        <v>0</v>
      </c>
      <c r="AC38" s="57"/>
    </row>
    <row r="39" spans="2:29" ht="12.75" x14ac:dyDescent="0.2">
      <c r="B39" s="51" t="s">
        <v>208</v>
      </c>
      <c r="C39" s="71">
        <f>SUM(C40:C41)</f>
        <v>0</v>
      </c>
      <c r="D39" s="71">
        <f>SUM(D40:D41)</f>
        <v>0</v>
      </c>
      <c r="E39" s="82"/>
      <c r="F39" s="79" t="s">
        <v>209</v>
      </c>
      <c r="G39" s="71">
        <f>SUM(G40:G42)</f>
        <v>0</v>
      </c>
      <c r="H39" s="71">
        <f>SUM(H40:H42)</f>
        <v>0</v>
      </c>
      <c r="AC39" s="57"/>
    </row>
    <row r="40" spans="2:29" ht="12.75" x14ac:dyDescent="0.2">
      <c r="B40" s="42" t="s">
        <v>210</v>
      </c>
      <c r="C40" s="75">
        <v>0</v>
      </c>
      <c r="D40" s="75">
        <v>0</v>
      </c>
      <c r="E40" s="82"/>
      <c r="F40" s="80" t="s">
        <v>119</v>
      </c>
      <c r="G40" s="75">
        <v>0</v>
      </c>
      <c r="H40" s="75">
        <v>0</v>
      </c>
      <c r="AC40" s="57"/>
    </row>
    <row r="41" spans="2:29" ht="12.75" x14ac:dyDescent="0.2">
      <c r="B41" s="42" t="s">
        <v>68</v>
      </c>
      <c r="C41" s="75">
        <v>0</v>
      </c>
      <c r="D41" s="75">
        <v>0</v>
      </c>
      <c r="E41" s="82"/>
      <c r="F41" s="80" t="s">
        <v>120</v>
      </c>
      <c r="G41" s="75">
        <v>0</v>
      </c>
      <c r="H41" s="75">
        <v>0</v>
      </c>
      <c r="AC41" s="57"/>
    </row>
    <row r="42" spans="2:29" ht="12.75" x14ac:dyDescent="0.2">
      <c r="B42" s="51" t="s">
        <v>211</v>
      </c>
      <c r="C42" s="71">
        <f>SUM(C43:C46)</f>
        <v>0</v>
      </c>
      <c r="D42" s="71">
        <f>SUM(D43:D46)</f>
        <v>0</v>
      </c>
      <c r="E42" s="82"/>
      <c r="F42" s="80" t="s">
        <v>121</v>
      </c>
      <c r="G42" s="75">
        <v>0</v>
      </c>
      <c r="H42" s="75">
        <v>0</v>
      </c>
      <c r="AC42" s="57"/>
    </row>
    <row r="43" spans="2:29" ht="12.75" x14ac:dyDescent="0.2">
      <c r="B43" s="42" t="s">
        <v>70</v>
      </c>
      <c r="C43" s="75">
        <v>0</v>
      </c>
      <c r="D43" s="75">
        <v>0</v>
      </c>
      <c r="E43" s="82"/>
      <c r="F43" s="79" t="s">
        <v>212</v>
      </c>
      <c r="G43" s="71">
        <f>SUM(G44:G46)</f>
        <v>1358605798.49</v>
      </c>
      <c r="H43" s="71">
        <f>SUM(H44:H46)</f>
        <v>853202279.99000001</v>
      </c>
      <c r="AC43" s="57"/>
    </row>
    <row r="44" spans="2:29" ht="12.75" x14ac:dyDescent="0.2">
      <c r="B44" s="42" t="s">
        <v>71</v>
      </c>
      <c r="C44" s="75">
        <v>0</v>
      </c>
      <c r="D44" s="75">
        <v>0</v>
      </c>
      <c r="E44" s="82"/>
      <c r="F44" s="80" t="s">
        <v>123</v>
      </c>
      <c r="G44" s="75">
        <v>4029842.05</v>
      </c>
      <c r="H44" s="75">
        <v>53645343.130000003</v>
      </c>
      <c r="AC44" s="57"/>
    </row>
    <row r="45" spans="2:29" ht="12.75" x14ac:dyDescent="0.2">
      <c r="B45" s="42" t="s">
        <v>213</v>
      </c>
      <c r="C45" s="75">
        <v>0</v>
      </c>
      <c r="D45" s="75">
        <v>0</v>
      </c>
      <c r="E45" s="82"/>
      <c r="F45" s="80" t="s">
        <v>124</v>
      </c>
      <c r="G45" s="75">
        <v>911023306.86000001</v>
      </c>
      <c r="H45" s="75">
        <v>464906333.67000002</v>
      </c>
      <c r="AC45" s="57"/>
    </row>
    <row r="46" spans="2:29" ht="12.75" x14ac:dyDescent="0.2">
      <c r="B46" s="42" t="s">
        <v>73</v>
      </c>
      <c r="C46" s="75">
        <v>0</v>
      </c>
      <c r="D46" s="75">
        <v>0</v>
      </c>
      <c r="E46" s="82"/>
      <c r="F46" s="80" t="s">
        <v>125</v>
      </c>
      <c r="G46" s="75">
        <v>443552649.57999998</v>
      </c>
      <c r="H46" s="75">
        <v>334650603.19</v>
      </c>
      <c r="AC46" s="57"/>
    </row>
    <row r="47" spans="2:29" ht="12.75" x14ac:dyDescent="0.2">
      <c r="B47" s="42"/>
      <c r="C47" s="75"/>
      <c r="D47" s="75"/>
      <c r="E47" s="82"/>
      <c r="F47" s="80"/>
      <c r="G47" s="75"/>
      <c r="H47" s="75"/>
      <c r="AC47" s="57"/>
    </row>
    <row r="48" spans="2:29" ht="12.75" x14ac:dyDescent="0.2">
      <c r="B48" s="51" t="s">
        <v>214</v>
      </c>
      <c r="C48" s="71">
        <f>+C10+C18+C26+C32+C38+C39+C42</f>
        <v>7844261453.5700006</v>
      </c>
      <c r="D48" s="71">
        <f>+D10+D18+D26+D32+D38+D39+D42</f>
        <v>2224852722.96</v>
      </c>
      <c r="E48" s="82"/>
      <c r="F48" s="79" t="s">
        <v>215</v>
      </c>
      <c r="G48" s="71">
        <f>+G10+G20+G24+G27+G28+G32+G39+G43</f>
        <v>4376458565.1399994</v>
      </c>
      <c r="H48" s="71">
        <f>+H10+H20+H24+H27+H28+H32+H39+H43</f>
        <v>6632560097.6500006</v>
      </c>
      <c r="AC48" s="57"/>
    </row>
    <row r="49" spans="2:29" ht="12.75" x14ac:dyDescent="0.2">
      <c r="B49" s="42"/>
      <c r="C49" s="75"/>
      <c r="D49" s="75"/>
      <c r="E49" s="82"/>
      <c r="F49" s="80"/>
      <c r="G49" s="75"/>
      <c r="H49" s="75"/>
      <c r="AC49" s="57"/>
    </row>
    <row r="50" spans="2:29" ht="12.75" x14ac:dyDescent="0.2">
      <c r="B50" s="51" t="s">
        <v>216</v>
      </c>
      <c r="C50" s="75"/>
      <c r="D50" s="75"/>
      <c r="E50" s="82"/>
      <c r="F50" s="79" t="s">
        <v>217</v>
      </c>
      <c r="G50" s="75"/>
      <c r="H50" s="75"/>
      <c r="AC50" s="57"/>
    </row>
    <row r="51" spans="2:29" ht="12.75" x14ac:dyDescent="0.2">
      <c r="B51" s="42" t="s">
        <v>218</v>
      </c>
      <c r="C51" s="87">
        <v>29349864706.130001</v>
      </c>
      <c r="D51" s="75">
        <v>27562301726.75</v>
      </c>
      <c r="E51" s="82"/>
      <c r="F51" s="80" t="s">
        <v>219</v>
      </c>
      <c r="G51" s="75">
        <v>0</v>
      </c>
      <c r="H51" s="75">
        <v>0</v>
      </c>
      <c r="AC51" s="57"/>
    </row>
    <row r="52" spans="2:29" ht="12.75" x14ac:dyDescent="0.2">
      <c r="B52" s="42" t="s">
        <v>220</v>
      </c>
      <c r="C52" s="87">
        <v>180010314.5</v>
      </c>
      <c r="D52" s="75">
        <v>180010314.5</v>
      </c>
      <c r="E52" s="82"/>
      <c r="F52" s="80" t="s">
        <v>221</v>
      </c>
      <c r="G52" s="75">
        <v>0</v>
      </c>
      <c r="H52" s="75">
        <v>0</v>
      </c>
      <c r="AB52" s="57"/>
      <c r="AC52" s="57"/>
    </row>
    <row r="53" spans="2:29" ht="12.75" x14ac:dyDescent="0.2">
      <c r="B53" s="42" t="s">
        <v>222</v>
      </c>
      <c r="C53" s="87">
        <v>27442681478.18</v>
      </c>
      <c r="D53" s="75">
        <v>26652833539.139999</v>
      </c>
      <c r="E53" s="82"/>
      <c r="F53" s="80" t="s">
        <v>223</v>
      </c>
      <c r="G53" s="75">
        <v>19468638374.919998</v>
      </c>
      <c r="H53" s="75">
        <v>18841085626.900002</v>
      </c>
      <c r="AB53" s="77"/>
      <c r="AC53" s="57"/>
    </row>
    <row r="54" spans="2:29" ht="12.75" x14ac:dyDescent="0.2">
      <c r="B54" s="42" t="s">
        <v>224</v>
      </c>
      <c r="C54" s="87">
        <v>3844792782.0900002</v>
      </c>
      <c r="D54" s="75">
        <v>3646680264.54</v>
      </c>
      <c r="E54" s="82"/>
      <c r="F54" s="80" t="s">
        <v>225</v>
      </c>
      <c r="G54" s="75">
        <v>0</v>
      </c>
      <c r="H54" s="75">
        <v>0</v>
      </c>
      <c r="AC54" s="57"/>
    </row>
    <row r="55" spans="2:29" ht="12.75" x14ac:dyDescent="0.2">
      <c r="B55" s="42" t="s">
        <v>226</v>
      </c>
      <c r="C55" s="87">
        <v>167337450.16</v>
      </c>
      <c r="D55" s="75">
        <v>167323450.16</v>
      </c>
      <c r="E55" s="82"/>
      <c r="F55" s="80" t="s">
        <v>227</v>
      </c>
      <c r="G55" s="75">
        <v>0</v>
      </c>
      <c r="H55" s="75">
        <v>0</v>
      </c>
      <c r="AC55" s="57"/>
    </row>
    <row r="56" spans="2:29" ht="12.75" x14ac:dyDescent="0.2">
      <c r="B56" s="42" t="s">
        <v>228</v>
      </c>
      <c r="C56" s="87">
        <v>-1152792027.8699999</v>
      </c>
      <c r="D56" s="75">
        <v>-1139076499.74</v>
      </c>
      <c r="E56" s="82"/>
      <c r="F56" s="80" t="s">
        <v>229</v>
      </c>
      <c r="G56" s="75">
        <v>0</v>
      </c>
      <c r="H56" s="75">
        <v>0</v>
      </c>
      <c r="AC56" s="57"/>
    </row>
    <row r="57" spans="2:29" ht="12.75" x14ac:dyDescent="0.2">
      <c r="B57" s="42" t="s">
        <v>230</v>
      </c>
      <c r="C57" s="87">
        <v>32457644.670000002</v>
      </c>
      <c r="D57" s="75">
        <v>32457644.670000002</v>
      </c>
      <c r="E57" s="82"/>
      <c r="F57" s="80"/>
      <c r="G57" s="75"/>
      <c r="H57" s="75"/>
      <c r="AC57" s="57"/>
    </row>
    <row r="58" spans="2:29" ht="12.75" x14ac:dyDescent="0.2">
      <c r="B58" s="42" t="s">
        <v>231</v>
      </c>
      <c r="C58" s="87">
        <v>0</v>
      </c>
      <c r="D58" s="75">
        <v>0</v>
      </c>
      <c r="E58" s="82"/>
      <c r="F58" s="79" t="s">
        <v>232</v>
      </c>
      <c r="G58" s="71">
        <f>SUM(G51:G57)</f>
        <v>19468638374.919998</v>
      </c>
      <c r="H58" s="71">
        <f>SUM(H51:H57)</f>
        <v>18841085626.900002</v>
      </c>
      <c r="AC58" s="57"/>
    </row>
    <row r="59" spans="2:29" ht="12.75" x14ac:dyDescent="0.2">
      <c r="B59" s="42" t="s">
        <v>233</v>
      </c>
      <c r="C59" s="87">
        <v>0</v>
      </c>
      <c r="D59" s="75">
        <v>0</v>
      </c>
      <c r="E59" s="82"/>
      <c r="F59" s="82"/>
      <c r="G59" s="75"/>
      <c r="H59" s="75"/>
      <c r="AC59" s="57"/>
    </row>
    <row r="60" spans="2:29" ht="12.75" x14ac:dyDescent="0.2">
      <c r="B60" s="42"/>
      <c r="C60" s="75"/>
      <c r="D60" s="75"/>
      <c r="E60" s="82"/>
      <c r="F60" s="79" t="s">
        <v>234</v>
      </c>
      <c r="G60" s="71">
        <f>+G48+G58</f>
        <v>23845096940.059998</v>
      </c>
      <c r="H60" s="71">
        <f>+H48+H58</f>
        <v>25473645724.550003</v>
      </c>
      <c r="AC60" s="57"/>
    </row>
    <row r="61" spans="2:29" ht="12.75" x14ac:dyDescent="0.2">
      <c r="B61" s="51" t="s">
        <v>235</v>
      </c>
      <c r="C61" s="71">
        <f>SUM(C51:C60)</f>
        <v>59864352347.859993</v>
      </c>
      <c r="D61" s="71">
        <f>SUM(D51:D60)</f>
        <v>57102530440.020004</v>
      </c>
      <c r="E61" s="82"/>
      <c r="F61" s="80"/>
      <c r="G61" s="75"/>
      <c r="H61" s="75"/>
      <c r="AC61" s="57"/>
    </row>
    <row r="62" spans="2:29" ht="12.75" x14ac:dyDescent="0.2">
      <c r="B62" s="42"/>
      <c r="C62" s="75"/>
      <c r="D62" s="75"/>
      <c r="E62" s="82"/>
      <c r="F62" s="79" t="s">
        <v>236</v>
      </c>
      <c r="G62" s="75"/>
      <c r="H62" s="75"/>
      <c r="AC62" s="57"/>
    </row>
    <row r="63" spans="2:29" ht="12.75" x14ac:dyDescent="0.2">
      <c r="B63" s="51" t="s">
        <v>237</v>
      </c>
      <c r="C63" s="71">
        <f>+C48+C61</f>
        <v>67708613801.429993</v>
      </c>
      <c r="D63" s="71">
        <f>+D48+D61</f>
        <v>59327383162.980003</v>
      </c>
      <c r="E63" s="82"/>
      <c r="F63" s="80"/>
      <c r="G63" s="75"/>
      <c r="H63" s="75"/>
      <c r="AC63" s="57"/>
    </row>
    <row r="64" spans="2:29" ht="12.75" x14ac:dyDescent="0.2">
      <c r="B64" s="42"/>
      <c r="C64" s="78"/>
      <c r="D64" s="73"/>
      <c r="E64" s="80"/>
      <c r="F64" s="79" t="s">
        <v>238</v>
      </c>
      <c r="G64" s="71">
        <f>SUM(G65:G67)</f>
        <v>38362217724.279999</v>
      </c>
      <c r="H64" s="71">
        <f>SUM(H65:H67)</f>
        <v>36872608224.989998</v>
      </c>
      <c r="AC64" s="57"/>
    </row>
    <row r="65" spans="2:29" ht="12.75" x14ac:dyDescent="0.2">
      <c r="B65" s="42"/>
      <c r="C65" s="62"/>
      <c r="D65" s="73"/>
      <c r="E65" s="80"/>
      <c r="F65" s="80" t="s">
        <v>239</v>
      </c>
      <c r="G65" s="75">
        <v>38353046206.32</v>
      </c>
      <c r="H65" s="75">
        <v>36863436707.029999</v>
      </c>
      <c r="AC65" s="57"/>
    </row>
    <row r="66" spans="2:29" ht="12.75" x14ac:dyDescent="0.2">
      <c r="B66" s="42"/>
      <c r="C66" s="62"/>
      <c r="D66" s="73"/>
      <c r="E66" s="80"/>
      <c r="F66" s="80" t="s">
        <v>240</v>
      </c>
      <c r="G66" s="75">
        <v>0</v>
      </c>
      <c r="H66" s="75">
        <v>0</v>
      </c>
      <c r="AC66" s="57"/>
    </row>
    <row r="67" spans="2:29" ht="12.75" x14ac:dyDescent="0.2">
      <c r="B67" s="42"/>
      <c r="C67" s="62"/>
      <c r="D67" s="73"/>
      <c r="E67" s="80"/>
      <c r="F67" s="80" t="s">
        <v>241</v>
      </c>
      <c r="G67" s="75">
        <v>9171517.9600000009</v>
      </c>
      <c r="H67" s="75">
        <v>9171517.9600000009</v>
      </c>
      <c r="AC67" s="57"/>
    </row>
    <row r="68" spans="2:29" ht="12.75" x14ac:dyDescent="0.2">
      <c r="B68" s="42"/>
      <c r="C68" s="62"/>
      <c r="D68" s="73"/>
      <c r="E68" s="80"/>
      <c r="F68" s="80"/>
      <c r="G68" s="75"/>
      <c r="H68" s="75"/>
      <c r="AC68" s="57"/>
    </row>
    <row r="69" spans="2:29" ht="12.75" x14ac:dyDescent="0.2">
      <c r="B69" s="42"/>
      <c r="C69" s="62"/>
      <c r="D69" s="73"/>
      <c r="E69" s="80"/>
      <c r="F69" s="79" t="s">
        <v>242</v>
      </c>
      <c r="G69" s="71">
        <f>SUM(G70:G74)</f>
        <v>5501299136.6900024</v>
      </c>
      <c r="H69" s="71">
        <f>SUM(H70:H74)</f>
        <v>-3018870786.5600014</v>
      </c>
      <c r="AC69" s="57"/>
    </row>
    <row r="70" spans="2:29" ht="12.75" x14ac:dyDescent="0.2">
      <c r="B70" s="42"/>
      <c r="C70" s="62"/>
      <c r="D70" s="73"/>
      <c r="E70" s="80"/>
      <c r="F70" s="80" t="s">
        <v>243</v>
      </c>
      <c r="G70" s="75">
        <v>8043320795.2200003</v>
      </c>
      <c r="H70" s="75">
        <v>2618854488.7399998</v>
      </c>
      <c r="AC70" s="57"/>
    </row>
    <row r="71" spans="2:29" ht="12.75" x14ac:dyDescent="0.2">
      <c r="B71" s="42"/>
      <c r="C71" s="62"/>
      <c r="D71" s="73"/>
      <c r="E71" s="80"/>
      <c r="F71" s="80" t="s">
        <v>244</v>
      </c>
      <c r="G71" s="75">
        <v>11975161710.1</v>
      </c>
      <c r="H71" s="75">
        <v>9554445590.5799999</v>
      </c>
      <c r="AC71" s="57"/>
    </row>
    <row r="72" spans="2:29" ht="12.75" x14ac:dyDescent="0.2">
      <c r="B72" s="42"/>
      <c r="C72" s="62"/>
      <c r="D72" s="73"/>
      <c r="E72" s="80"/>
      <c r="F72" s="80" t="s">
        <v>245</v>
      </c>
      <c r="G72" s="75">
        <v>6800104430.3299999</v>
      </c>
      <c r="H72" s="75">
        <v>6638211712.0900002</v>
      </c>
      <c r="AC72" s="57"/>
    </row>
    <row r="73" spans="2:29" ht="12.75" x14ac:dyDescent="0.2">
      <c r="B73" s="42"/>
      <c r="C73" s="62"/>
      <c r="D73" s="73"/>
      <c r="E73" s="80"/>
      <c r="F73" s="80" t="s">
        <v>246</v>
      </c>
      <c r="G73" s="75">
        <v>0</v>
      </c>
      <c r="H73" s="75">
        <v>0</v>
      </c>
      <c r="AC73" s="57"/>
    </row>
    <row r="74" spans="2:29" ht="12.75" x14ac:dyDescent="0.2">
      <c r="B74" s="42"/>
      <c r="C74" s="62"/>
      <c r="D74" s="73"/>
      <c r="E74" s="80"/>
      <c r="F74" s="80" t="s">
        <v>247</v>
      </c>
      <c r="G74" s="75">
        <v>-21317287798.959999</v>
      </c>
      <c r="H74" s="75">
        <v>-21830382577.970001</v>
      </c>
      <c r="AC74" s="57"/>
    </row>
    <row r="75" spans="2:29" ht="12.75" x14ac:dyDescent="0.2">
      <c r="B75" s="42"/>
      <c r="C75" s="62"/>
      <c r="D75" s="73"/>
      <c r="E75" s="80"/>
      <c r="F75" s="80"/>
      <c r="G75" s="75"/>
      <c r="H75" s="75"/>
      <c r="AC75" s="57"/>
    </row>
    <row r="76" spans="2:29" ht="25.5" x14ac:dyDescent="0.2">
      <c r="B76" s="42"/>
      <c r="C76" s="62"/>
      <c r="D76" s="73"/>
      <c r="E76" s="80"/>
      <c r="F76" s="84" t="s">
        <v>248</v>
      </c>
      <c r="G76" s="71">
        <v>0</v>
      </c>
      <c r="H76" s="71">
        <v>0</v>
      </c>
      <c r="AC76" s="57"/>
    </row>
    <row r="77" spans="2:29" ht="12.75" x14ac:dyDescent="0.2">
      <c r="B77" s="42"/>
      <c r="C77" s="62"/>
      <c r="D77" s="73"/>
      <c r="E77" s="80"/>
      <c r="F77" s="80" t="s">
        <v>249</v>
      </c>
      <c r="G77" s="75">
        <v>0</v>
      </c>
      <c r="H77" s="75">
        <v>0</v>
      </c>
      <c r="AC77" s="57"/>
    </row>
    <row r="78" spans="2:29" ht="12.75" x14ac:dyDescent="0.2">
      <c r="B78" s="42"/>
      <c r="C78" s="62"/>
      <c r="D78" s="73"/>
      <c r="E78" s="80"/>
      <c r="F78" s="80" t="s">
        <v>250</v>
      </c>
      <c r="G78" s="75">
        <v>0</v>
      </c>
      <c r="H78" s="75">
        <v>0</v>
      </c>
      <c r="AC78" s="57"/>
    </row>
    <row r="79" spans="2:29" ht="12.75" x14ac:dyDescent="0.2">
      <c r="B79" s="42"/>
      <c r="C79" s="62"/>
      <c r="D79" s="73"/>
      <c r="E79" s="80"/>
      <c r="F79" s="80"/>
      <c r="G79" s="75"/>
      <c r="H79" s="75"/>
      <c r="AC79" s="57"/>
    </row>
    <row r="80" spans="2:29" ht="12.75" x14ac:dyDescent="0.2">
      <c r="B80" s="42"/>
      <c r="C80" s="62"/>
      <c r="D80" s="73"/>
      <c r="E80" s="80"/>
      <c r="F80" s="79" t="s">
        <v>251</v>
      </c>
      <c r="G80" s="71">
        <f>+G64+G69+G76</f>
        <v>43863516860.970001</v>
      </c>
      <c r="H80" s="71">
        <f>+H64+H69</f>
        <v>33853737438.429996</v>
      </c>
      <c r="AC80" s="57"/>
    </row>
    <row r="81" spans="2:29" ht="12.75" x14ac:dyDescent="0.2">
      <c r="B81" s="42"/>
      <c r="C81" s="62"/>
      <c r="D81" s="73"/>
      <c r="E81" s="80"/>
      <c r="F81" s="80"/>
      <c r="G81" s="75"/>
      <c r="H81" s="75"/>
      <c r="AC81" s="57"/>
    </row>
    <row r="82" spans="2:29" ht="12.75" x14ac:dyDescent="0.2">
      <c r="B82" s="42"/>
      <c r="C82" s="62"/>
      <c r="D82" s="73"/>
      <c r="E82" s="80"/>
      <c r="F82" s="79" t="s">
        <v>252</v>
      </c>
      <c r="G82" s="71">
        <f>+G60+G80</f>
        <v>67708613801.029999</v>
      </c>
      <c r="H82" s="71">
        <f>+H60+H80</f>
        <v>59327383162.979996</v>
      </c>
      <c r="AC82" s="57"/>
    </row>
    <row r="83" spans="2:29" ht="12.75" thickBot="1" x14ac:dyDescent="0.25">
      <c r="B83" s="43"/>
      <c r="C83" s="65"/>
      <c r="D83" s="67"/>
      <c r="E83" s="44"/>
      <c r="F83" s="45"/>
      <c r="G83" s="88"/>
      <c r="H83" s="66"/>
      <c r="AC83" s="57"/>
    </row>
    <row r="84" spans="2:29" x14ac:dyDescent="0.2">
      <c r="G84" s="77"/>
    </row>
    <row r="85" spans="2:29" x14ac:dyDescent="0.2">
      <c r="C85" s="77"/>
      <c r="G85" s="57">
        <f>+G82-C63</f>
        <v>-0.399993896484375</v>
      </c>
      <c r="H85" s="57"/>
    </row>
    <row r="86" spans="2:29" ht="12.75" x14ac:dyDescent="0.2">
      <c r="G86" s="77"/>
      <c r="H86" s="81"/>
    </row>
    <row r="87" spans="2:29" x14ac:dyDescent="0.2">
      <c r="G87" s="77"/>
    </row>
    <row r="89" spans="2:29" x14ac:dyDescent="0.2">
      <c r="G89" s="77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11" width="21.6640625" customWidth="1"/>
  </cols>
  <sheetData>
    <row r="1" spans="3:12" ht="24" customHeight="1" x14ac:dyDescent="0.3">
      <c r="H1" s="2" t="s">
        <v>0</v>
      </c>
    </row>
    <row r="2" spans="3:12" s="6" customFormat="1" ht="33.75" customHeight="1" x14ac:dyDescent="0.2">
      <c r="H2" s="13" t="s">
        <v>9</v>
      </c>
      <c r="I2" s="15" t="s">
        <v>10</v>
      </c>
      <c r="K2" s="13" t="s">
        <v>7</v>
      </c>
      <c r="L2" s="15" t="s">
        <v>268</v>
      </c>
    </row>
    <row r="3" spans="3:12" s="5" customFormat="1" ht="18" customHeight="1" x14ac:dyDescent="0.2"/>
    <row r="5" spans="3:12" ht="12.75" hidden="1" x14ac:dyDescent="0.2">
      <c r="G5" s="8" t="s">
        <v>1</v>
      </c>
      <c r="H5" s="3"/>
      <c r="I5" s="3"/>
      <c r="J5" s="3"/>
      <c r="K5" s="4"/>
    </row>
    <row r="6" spans="3:12" hidden="1" x14ac:dyDescent="0.2"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3:12" hidden="1" x14ac:dyDescent="0.2"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3:12" hidden="1" x14ac:dyDescent="0.2"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3:12" hidden="1" x14ac:dyDescent="0.2"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3:12" hidden="1" x14ac:dyDescent="0.2"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3:12" hidden="1" x14ac:dyDescent="0.2"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3:12" ht="12.75" x14ac:dyDescent="0.2">
      <c r="C14" s="14" t="s">
        <v>4</v>
      </c>
      <c r="D14" s="14"/>
      <c r="F14" t="s">
        <v>3</v>
      </c>
    </row>
    <row r="15" spans="3:12" x14ac:dyDescent="0.2">
      <c r="C15" s="23" t="s">
        <v>19</v>
      </c>
      <c r="D15" s="23" t="s">
        <v>20</v>
      </c>
      <c r="F15" t="s">
        <v>3</v>
      </c>
    </row>
    <row r="16" spans="3:12" x14ac:dyDescent="0.2">
      <c r="C16" s="24" t="s">
        <v>21</v>
      </c>
      <c r="D16" s="24" t="s">
        <v>20</v>
      </c>
      <c r="F16" t="s">
        <v>3</v>
      </c>
    </row>
    <row r="17" spans="3:6" x14ac:dyDescent="0.2">
      <c r="C17" s="24" t="s">
        <v>22</v>
      </c>
      <c r="D17" s="24" t="s">
        <v>20</v>
      </c>
      <c r="F17" t="s">
        <v>3</v>
      </c>
    </row>
    <row r="18" spans="3:6" x14ac:dyDescent="0.2">
      <c r="C18" s="24" t="s">
        <v>263</v>
      </c>
      <c r="D18" s="24" t="s">
        <v>20</v>
      </c>
      <c r="F18" t="s">
        <v>3</v>
      </c>
    </row>
    <row r="19" spans="3:6" x14ac:dyDescent="0.2">
      <c r="C19" s="24" t="s">
        <v>23</v>
      </c>
      <c r="D19" s="24" t="s">
        <v>20</v>
      </c>
      <c r="F19" t="s">
        <v>3</v>
      </c>
    </row>
    <row r="20" spans="3:6" x14ac:dyDescent="0.2">
      <c r="C20" s="24" t="s">
        <v>24</v>
      </c>
      <c r="D20" s="24" t="s">
        <v>20</v>
      </c>
      <c r="F20" t="s">
        <v>3</v>
      </c>
    </row>
    <row r="21" spans="3:6" x14ac:dyDescent="0.2">
      <c r="C21" s="24" t="s">
        <v>25</v>
      </c>
      <c r="D21" s="24" t="s">
        <v>20</v>
      </c>
      <c r="F21" t="s">
        <v>3</v>
      </c>
    </row>
    <row r="22" spans="3:6" x14ac:dyDescent="0.2">
      <c r="C22" s="24" t="s">
        <v>16</v>
      </c>
      <c r="D22" s="24" t="s">
        <v>20</v>
      </c>
      <c r="F22" t="s">
        <v>3</v>
      </c>
    </row>
    <row r="23" spans="3:6" x14ac:dyDescent="0.2">
      <c r="C23" s="24" t="s">
        <v>26</v>
      </c>
      <c r="D23" s="24" t="s">
        <v>20</v>
      </c>
      <c r="F23" t="s">
        <v>3</v>
      </c>
    </row>
    <row r="24" spans="3:6" x14ac:dyDescent="0.2">
      <c r="C24" s="25" t="s">
        <v>27</v>
      </c>
      <c r="D24" s="25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5E085F-6B44-45CF-8325-F7E7A40FF78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María de Jesús Rios Angulo</cp:lastModifiedBy>
  <cp:lastPrinted>2023-10-27T16:36:47Z</cp:lastPrinted>
  <dcterms:created xsi:type="dcterms:W3CDTF">2006-05-18T10:01:57Z</dcterms:created>
  <dcterms:modified xsi:type="dcterms:W3CDTF">2023-10-30T22:53:23Z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F1_ESFD_LDF.xlsx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